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87e04d85ae35a004/Desktop/"/>
    </mc:Choice>
  </mc:AlternateContent>
  <xr:revisionPtr revIDLastSave="6" documentId="8_{F1F0F1E7-31B6-4F6B-B8B7-4A92C3A8D8C2}" xr6:coauthVersionLast="47" xr6:coauthVersionMax="47" xr10:uidLastSave="{F487FA50-6559-4DFD-A94A-10FB42DAE46D}"/>
  <bookViews>
    <workbookView xWindow="-110" yWindow="-110" windowWidth="22620" windowHeight="13500" xr2:uid="{00000000-000D-0000-FFFF-FFFF00000000}"/>
  </bookViews>
  <sheets>
    <sheet name="Lopsided Margins" sheetId="1" r:id="rId1"/>
    <sheet name="Mean-Median Difference" sheetId="2" r:id="rId2"/>
    <sheet name="Efficiency Gap" sheetId="3" r:id="rId3"/>
    <sheet name="Seats Votes Ratio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4" l="1"/>
  <c r="B40" i="4"/>
  <c r="D39" i="4"/>
  <c r="B39" i="4"/>
  <c r="D38" i="4"/>
  <c r="B38" i="4"/>
  <c r="D37" i="4"/>
  <c r="B37" i="4"/>
  <c r="D36" i="4"/>
  <c r="B36" i="4"/>
  <c r="D35" i="4"/>
  <c r="B35" i="4"/>
  <c r="D34" i="4"/>
  <c r="B34" i="4"/>
  <c r="D33" i="4"/>
  <c r="B33" i="4"/>
  <c r="D32" i="4"/>
  <c r="B32" i="4"/>
  <c r="D31" i="4"/>
  <c r="B31" i="4"/>
  <c r="D30" i="4"/>
  <c r="B30" i="4"/>
  <c r="D29" i="4"/>
  <c r="B29" i="4"/>
  <c r="D28" i="4"/>
  <c r="B28" i="4"/>
  <c r="D27" i="4"/>
  <c r="B27" i="4"/>
  <c r="D26" i="4"/>
  <c r="B26" i="4"/>
  <c r="D25" i="4"/>
  <c r="B25" i="4"/>
  <c r="D24" i="4"/>
  <c r="B24" i="4"/>
  <c r="D23" i="4"/>
  <c r="B23" i="4"/>
  <c r="D22" i="4"/>
  <c r="B22" i="4"/>
  <c r="D21" i="4"/>
  <c r="B21" i="4"/>
  <c r="D20" i="4"/>
  <c r="B20" i="4"/>
  <c r="D19" i="4"/>
  <c r="B19" i="4"/>
  <c r="D18" i="4"/>
  <c r="B18" i="4"/>
  <c r="D17" i="4"/>
  <c r="B17" i="4"/>
  <c r="D16" i="4"/>
  <c r="B16" i="4"/>
  <c r="D15" i="4"/>
  <c r="B15" i="4"/>
  <c r="D14" i="4"/>
  <c r="B14" i="4"/>
  <c r="D13" i="4"/>
  <c r="B13" i="4"/>
  <c r="D12" i="4"/>
  <c r="B12" i="4"/>
  <c r="D11" i="4"/>
  <c r="B11" i="4"/>
  <c r="D10" i="4"/>
  <c r="B10" i="4"/>
  <c r="D9" i="4"/>
  <c r="B9" i="4"/>
  <c r="D8" i="4"/>
  <c r="B8" i="4"/>
  <c r="D7" i="4"/>
  <c r="B7" i="4"/>
  <c r="D6" i="4"/>
  <c r="B6" i="4"/>
  <c r="D5" i="4"/>
  <c r="B5" i="4"/>
  <c r="D4" i="4"/>
  <c r="B4" i="4"/>
  <c r="D3" i="4"/>
  <c r="B3" i="4"/>
  <c r="C40" i="3"/>
  <c r="B40" i="3"/>
  <c r="C39" i="3"/>
  <c r="B39" i="3"/>
  <c r="C38" i="3"/>
  <c r="B38" i="3"/>
  <c r="F38" i="3" s="1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F26" i="3" s="1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F14" i="3" s="1"/>
  <c r="C13" i="3"/>
  <c r="B13" i="3"/>
  <c r="C12" i="3"/>
  <c r="B12" i="3"/>
  <c r="C11" i="3"/>
  <c r="B11" i="3"/>
  <c r="C10" i="3"/>
  <c r="B10" i="3"/>
  <c r="C9" i="3"/>
  <c r="B9" i="3"/>
  <c r="C8" i="3"/>
  <c r="B8" i="3"/>
  <c r="I8" i="3" s="1"/>
  <c r="C7" i="3"/>
  <c r="B7" i="3"/>
  <c r="C6" i="3"/>
  <c r="B6" i="3"/>
  <c r="C5" i="3"/>
  <c r="B5" i="3"/>
  <c r="C4" i="3"/>
  <c r="B4" i="3"/>
  <c r="C3" i="3"/>
  <c r="B3" i="3"/>
  <c r="D40" i="1"/>
  <c r="F40" i="1" s="1"/>
  <c r="D39" i="1"/>
  <c r="F39" i="1" s="1"/>
  <c r="E39" i="4" s="1"/>
  <c r="D38" i="1"/>
  <c r="E38" i="1" s="1"/>
  <c r="D37" i="1"/>
  <c r="F37" i="1" s="1"/>
  <c r="D36" i="1"/>
  <c r="F36" i="1" s="1"/>
  <c r="D35" i="1"/>
  <c r="E35" i="1" s="1"/>
  <c r="C35" i="4" s="1"/>
  <c r="D34" i="1"/>
  <c r="E34" i="1" s="1"/>
  <c r="D33" i="1"/>
  <c r="F33" i="1" s="1"/>
  <c r="D32" i="1"/>
  <c r="F32" i="1" s="1"/>
  <c r="D31" i="1"/>
  <c r="F31" i="1" s="1"/>
  <c r="H31" i="1" s="1"/>
  <c r="D30" i="1"/>
  <c r="E30" i="1" s="1"/>
  <c r="D29" i="1"/>
  <c r="F29" i="1" s="1"/>
  <c r="D28" i="1"/>
  <c r="E28" i="1" s="1"/>
  <c r="D27" i="1"/>
  <c r="F27" i="1" s="1"/>
  <c r="E27" i="4" s="1"/>
  <c r="D26" i="1"/>
  <c r="F26" i="1" s="1"/>
  <c r="E26" i="4" s="1"/>
  <c r="D25" i="1"/>
  <c r="F25" i="1" s="1"/>
  <c r="D24" i="1"/>
  <c r="E24" i="1" s="1"/>
  <c r="D23" i="1"/>
  <c r="E23" i="1" s="1"/>
  <c r="C23" i="4" s="1"/>
  <c r="D22" i="1"/>
  <c r="E22" i="1" s="1"/>
  <c r="D21" i="1"/>
  <c r="F21" i="1" s="1"/>
  <c r="D20" i="1"/>
  <c r="F20" i="1" s="1"/>
  <c r="D19" i="1"/>
  <c r="F19" i="1" s="1"/>
  <c r="E19" i="4" s="1"/>
  <c r="D18" i="1"/>
  <c r="E18" i="1" s="1"/>
  <c r="D17" i="1"/>
  <c r="F17" i="1" s="1"/>
  <c r="D16" i="1"/>
  <c r="F16" i="1" s="1"/>
  <c r="D15" i="1"/>
  <c r="F15" i="1" s="1"/>
  <c r="H15" i="1" s="1"/>
  <c r="D14" i="1"/>
  <c r="E14" i="1" s="1"/>
  <c r="D13" i="1"/>
  <c r="F13" i="1" s="1"/>
  <c r="D12" i="1"/>
  <c r="E12" i="1" s="1"/>
  <c r="D11" i="1"/>
  <c r="E11" i="1" s="1"/>
  <c r="C11" i="4" s="1"/>
  <c r="D10" i="1"/>
  <c r="F10" i="1" s="1"/>
  <c r="E10" i="4" s="1"/>
  <c r="D9" i="1"/>
  <c r="F9" i="1" s="1"/>
  <c r="D8" i="1"/>
  <c r="E8" i="1" s="1"/>
  <c r="D7" i="1"/>
  <c r="F7" i="1" s="1"/>
  <c r="E7" i="4" s="1"/>
  <c r="D6" i="1"/>
  <c r="F6" i="1" s="1"/>
  <c r="D5" i="1"/>
  <c r="F5" i="1" s="1"/>
  <c r="C5" i="2" s="1"/>
  <c r="D4" i="1"/>
  <c r="F4" i="1" s="1"/>
  <c r="E4" i="4" s="1"/>
  <c r="D3" i="1"/>
  <c r="F3" i="1" s="1"/>
  <c r="I3" i="3" l="1"/>
  <c r="I9" i="3"/>
  <c r="E15" i="3"/>
  <c r="D27" i="3"/>
  <c r="G27" i="3" s="1"/>
  <c r="I27" i="3" s="1"/>
  <c r="E39" i="3"/>
  <c r="I5" i="3"/>
  <c r="E11" i="3"/>
  <c r="I17" i="3"/>
  <c r="E23" i="3"/>
  <c r="I29" i="3"/>
  <c r="D35" i="3"/>
  <c r="G35" i="3" s="1"/>
  <c r="I35" i="3" s="1"/>
  <c r="I6" i="3"/>
  <c r="E4" i="3"/>
  <c r="F10" i="3"/>
  <c r="F22" i="3"/>
  <c r="H28" i="3"/>
  <c r="F34" i="3"/>
  <c r="F40" i="3"/>
  <c r="H40" i="3"/>
  <c r="F18" i="3"/>
  <c r="F30" i="3"/>
  <c r="H36" i="3"/>
  <c r="F7" i="3"/>
  <c r="F19" i="3"/>
  <c r="E31" i="3"/>
  <c r="D18" i="3"/>
  <c r="G18" i="3" s="1"/>
  <c r="I18" i="3" s="1"/>
  <c r="E22" i="3"/>
  <c r="E26" i="1"/>
  <c r="C26" i="4" s="1"/>
  <c r="D3" i="3"/>
  <c r="G3" i="3" s="1"/>
  <c r="H3" i="3" s="1"/>
  <c r="F11" i="1"/>
  <c r="E11" i="4" s="1"/>
  <c r="E19" i="1"/>
  <c r="C19" i="4" s="1"/>
  <c r="E27" i="1"/>
  <c r="C27" i="4" s="1"/>
  <c r="F34" i="1"/>
  <c r="E34" i="4" s="1"/>
  <c r="D9" i="3"/>
  <c r="G9" i="3" s="1"/>
  <c r="H9" i="3" s="1"/>
  <c r="E14" i="3"/>
  <c r="E4" i="1"/>
  <c r="C4" i="4" s="1"/>
  <c r="H19" i="3"/>
  <c r="E38" i="3"/>
  <c r="H2" i="4"/>
  <c r="E20" i="1"/>
  <c r="C20" i="4" s="1"/>
  <c r="F14" i="1"/>
  <c r="E14" i="4" s="1"/>
  <c r="E36" i="1"/>
  <c r="C36" i="4" s="1"/>
  <c r="E5" i="3"/>
  <c r="F20" i="3"/>
  <c r="D34" i="3"/>
  <c r="G34" i="3" s="1"/>
  <c r="H34" i="3" s="1"/>
  <c r="E21" i="1"/>
  <c r="B21" i="2" s="1"/>
  <c r="F5" i="3"/>
  <c r="D20" i="3"/>
  <c r="G20" i="3" s="1"/>
  <c r="I20" i="3" s="1"/>
  <c r="D24" i="3"/>
  <c r="G24" i="3" s="1"/>
  <c r="I24" i="3" s="1"/>
  <c r="E15" i="1"/>
  <c r="G15" i="1" s="1"/>
  <c r="E37" i="1"/>
  <c r="B37" i="2" s="1"/>
  <c r="F11" i="3"/>
  <c r="E16" i="3"/>
  <c r="E20" i="3"/>
  <c r="E24" i="3"/>
  <c r="E7" i="1"/>
  <c r="C7" i="4" s="1"/>
  <c r="E31" i="1"/>
  <c r="G31" i="1" s="1"/>
  <c r="D6" i="3"/>
  <c r="G6" i="3" s="1"/>
  <c r="H6" i="3" s="1"/>
  <c r="E30" i="3"/>
  <c r="F36" i="3"/>
  <c r="D40" i="3"/>
  <c r="G40" i="3" s="1"/>
  <c r="I40" i="3" s="1"/>
  <c r="E36" i="3"/>
  <c r="E40" i="3"/>
  <c r="E32" i="1"/>
  <c r="C32" i="4" s="1"/>
  <c r="H3" i="4"/>
  <c r="H38" i="3"/>
  <c r="D17" i="3"/>
  <c r="G17" i="3" s="1"/>
  <c r="H17" i="3" s="1"/>
  <c r="F24" i="3"/>
  <c r="F28" i="3"/>
  <c r="F35" i="3"/>
  <c r="F35" i="1"/>
  <c r="E35" i="4" s="1"/>
  <c r="D28" i="3"/>
  <c r="G28" i="3" s="1"/>
  <c r="I28" i="3" s="1"/>
  <c r="D32" i="3"/>
  <c r="G32" i="3" s="1"/>
  <c r="I32" i="3" s="1"/>
  <c r="H35" i="3"/>
  <c r="E5" i="1"/>
  <c r="B5" i="2" s="1"/>
  <c r="F23" i="1"/>
  <c r="E23" i="4" s="1"/>
  <c r="F30" i="1"/>
  <c r="E30" i="4" s="1"/>
  <c r="E28" i="3"/>
  <c r="E32" i="3"/>
  <c r="E10" i="1"/>
  <c r="E16" i="1"/>
  <c r="F32" i="3"/>
  <c r="D12" i="3"/>
  <c r="G12" i="3" s="1"/>
  <c r="H12" i="3" s="1"/>
  <c r="D26" i="3"/>
  <c r="G26" i="3" s="1"/>
  <c r="I26" i="3" s="1"/>
  <c r="K26" i="3" s="1"/>
  <c r="D8" i="3"/>
  <c r="G8" i="3" s="1"/>
  <c r="H8" i="3" s="1"/>
  <c r="E12" i="3"/>
  <c r="E39" i="1"/>
  <c r="C39" i="4" s="1"/>
  <c r="E8" i="3"/>
  <c r="F12" i="3"/>
  <c r="D16" i="3"/>
  <c r="G16" i="3" s="1"/>
  <c r="H16" i="3" s="1"/>
  <c r="F8" i="3"/>
  <c r="K8" i="3" s="1"/>
  <c r="F27" i="3"/>
  <c r="D5" i="3"/>
  <c r="G5" i="3" s="1"/>
  <c r="H5" i="3" s="1"/>
  <c r="F16" i="3"/>
  <c r="H27" i="3"/>
  <c r="C24" i="4"/>
  <c r="G24" i="1"/>
  <c r="B24" i="2"/>
  <c r="C8" i="4"/>
  <c r="G8" i="1"/>
  <c r="B8" i="2"/>
  <c r="E16" i="4"/>
  <c r="C16" i="2"/>
  <c r="H16" i="1"/>
  <c r="C25" i="2"/>
  <c r="E25" i="4"/>
  <c r="H25" i="1"/>
  <c r="C9" i="2"/>
  <c r="H9" i="1"/>
  <c r="E9" i="4"/>
  <c r="G34" i="1"/>
  <c r="C34" i="4"/>
  <c r="B34" i="2"/>
  <c r="E32" i="4"/>
  <c r="C32" i="2"/>
  <c r="H32" i="1"/>
  <c r="C33" i="2"/>
  <c r="H33" i="1"/>
  <c r="E33" i="4"/>
  <c r="C18" i="4"/>
  <c r="B18" i="2"/>
  <c r="G18" i="1"/>
  <c r="E6" i="4"/>
  <c r="H6" i="1"/>
  <c r="C6" i="2"/>
  <c r="E3" i="4"/>
  <c r="H3" i="1"/>
  <c r="C3" i="2"/>
  <c r="E40" i="4"/>
  <c r="C40" i="2"/>
  <c r="H40" i="1"/>
  <c r="C17" i="2"/>
  <c r="H17" i="1"/>
  <c r="E17" i="4"/>
  <c r="E20" i="4"/>
  <c r="C20" i="2"/>
  <c r="H20" i="1"/>
  <c r="G28" i="1"/>
  <c r="C28" i="4"/>
  <c r="B28" i="2"/>
  <c r="E36" i="4"/>
  <c r="H36" i="1"/>
  <c r="C36" i="2"/>
  <c r="G12" i="1"/>
  <c r="C12" i="4"/>
  <c r="B12" i="2"/>
  <c r="C21" i="2"/>
  <c r="H21" i="1"/>
  <c r="E21" i="4"/>
  <c r="C29" i="2"/>
  <c r="H29" i="1"/>
  <c r="E29" i="4"/>
  <c r="C37" i="2"/>
  <c r="H37" i="1"/>
  <c r="E37" i="4"/>
  <c r="G30" i="1"/>
  <c r="C30" i="4"/>
  <c r="B30" i="2"/>
  <c r="C13" i="2"/>
  <c r="H13" i="1"/>
  <c r="E13" i="4"/>
  <c r="G14" i="1"/>
  <c r="C14" i="4"/>
  <c r="B14" i="2"/>
  <c r="G22" i="1"/>
  <c r="C22" i="4"/>
  <c r="B22" i="2"/>
  <c r="C38" i="4"/>
  <c r="G38" i="1"/>
  <c r="B38" i="2"/>
  <c r="E3" i="1"/>
  <c r="E9" i="1"/>
  <c r="F12" i="1"/>
  <c r="F28" i="1"/>
  <c r="F22" i="1"/>
  <c r="F38" i="1"/>
  <c r="F4" i="3"/>
  <c r="F15" i="3"/>
  <c r="H18" i="3"/>
  <c r="F23" i="3"/>
  <c r="H26" i="3"/>
  <c r="F31" i="3"/>
  <c r="D36" i="3"/>
  <c r="G36" i="3" s="1"/>
  <c r="I36" i="3" s="1"/>
  <c r="F39" i="3"/>
  <c r="E13" i="1"/>
  <c r="E29" i="1"/>
  <c r="G35" i="1"/>
  <c r="C10" i="2"/>
  <c r="I7" i="3"/>
  <c r="D25" i="3"/>
  <c r="G25" i="3" s="1"/>
  <c r="I25" i="3" s="1"/>
  <c r="D33" i="3"/>
  <c r="G33" i="3" s="1"/>
  <c r="I33" i="3" s="1"/>
  <c r="F8" i="1"/>
  <c r="F24" i="1"/>
  <c r="F18" i="1"/>
  <c r="H19" i="1"/>
  <c r="C26" i="2"/>
  <c r="E3" i="3"/>
  <c r="I4" i="3"/>
  <c r="E6" i="3"/>
  <c r="E9" i="3"/>
  <c r="E17" i="3"/>
  <c r="E25" i="3"/>
  <c r="I31" i="3"/>
  <c r="E33" i="3"/>
  <c r="E5" i="4"/>
  <c r="F3" i="3"/>
  <c r="F6" i="3"/>
  <c r="F9" i="3"/>
  <c r="D14" i="3"/>
  <c r="G14" i="3" s="1"/>
  <c r="F17" i="3"/>
  <c r="D22" i="3"/>
  <c r="G22" i="3" s="1"/>
  <c r="I22" i="3" s="1"/>
  <c r="F25" i="3"/>
  <c r="D30" i="3"/>
  <c r="G30" i="3" s="1"/>
  <c r="H30" i="3" s="1"/>
  <c r="F33" i="3"/>
  <c r="D38" i="3"/>
  <c r="G38" i="3" s="1"/>
  <c r="I38" i="3" s="1"/>
  <c r="K38" i="3" s="1"/>
  <c r="C7" i="2"/>
  <c r="G11" i="1"/>
  <c r="H4" i="1"/>
  <c r="H10" i="1"/>
  <c r="E17" i="1"/>
  <c r="G23" i="1"/>
  <c r="H26" i="1"/>
  <c r="E33" i="1"/>
  <c r="C4" i="2"/>
  <c r="B11" i="2"/>
  <c r="B23" i="2"/>
  <c r="B35" i="2"/>
  <c r="D11" i="3"/>
  <c r="G11" i="3" s="1"/>
  <c r="H11" i="3" s="1"/>
  <c r="D19" i="3"/>
  <c r="G19" i="3" s="1"/>
  <c r="I19" i="3" s="1"/>
  <c r="H33" i="3"/>
  <c r="H7" i="1"/>
  <c r="H39" i="1"/>
  <c r="C15" i="2"/>
  <c r="C19" i="2"/>
  <c r="C27" i="2"/>
  <c r="C31" i="2"/>
  <c r="C39" i="2"/>
  <c r="E19" i="3"/>
  <c r="E27" i="3"/>
  <c r="E35" i="3"/>
  <c r="E40" i="1"/>
  <c r="D13" i="3"/>
  <c r="G13" i="3" s="1"/>
  <c r="H13" i="3" s="1"/>
  <c r="D21" i="3"/>
  <c r="G21" i="3" s="1"/>
  <c r="H21" i="3" s="1"/>
  <c r="D29" i="3"/>
  <c r="G29" i="3" s="1"/>
  <c r="H29" i="3" s="1"/>
  <c r="D37" i="3"/>
  <c r="G37" i="3" s="1"/>
  <c r="H37" i="3" s="1"/>
  <c r="H5" i="1"/>
  <c r="H27" i="1"/>
  <c r="E13" i="3"/>
  <c r="E21" i="3"/>
  <c r="E29" i="3"/>
  <c r="E37" i="3"/>
  <c r="E15" i="4"/>
  <c r="E31" i="4"/>
  <c r="D10" i="3"/>
  <c r="G10" i="3" s="1"/>
  <c r="H10" i="3" s="1"/>
  <c r="D7" i="3"/>
  <c r="G7" i="3" s="1"/>
  <c r="H7" i="3" s="1"/>
  <c r="E10" i="3"/>
  <c r="E18" i="3"/>
  <c r="E26" i="3"/>
  <c r="E34" i="3"/>
  <c r="F21" i="3"/>
  <c r="F37" i="3"/>
  <c r="D4" i="3"/>
  <c r="G4" i="3" s="1"/>
  <c r="H4" i="3" s="1"/>
  <c r="E7" i="3"/>
  <c r="D15" i="3"/>
  <c r="G15" i="3" s="1"/>
  <c r="H15" i="3" s="1"/>
  <c r="D23" i="3"/>
  <c r="G23" i="3" s="1"/>
  <c r="H23" i="3" s="1"/>
  <c r="D31" i="3"/>
  <c r="G31" i="3" s="1"/>
  <c r="H31" i="3" s="1"/>
  <c r="D39" i="3"/>
  <c r="G39" i="3" s="1"/>
  <c r="I39" i="3" s="1"/>
  <c r="F13" i="3"/>
  <c r="F29" i="3"/>
  <c r="E6" i="1"/>
  <c r="E25" i="1"/>
  <c r="I34" i="3" l="1"/>
  <c r="K34" i="3" s="1"/>
  <c r="I10" i="3"/>
  <c r="K10" i="3" s="1"/>
  <c r="I30" i="3"/>
  <c r="K30" i="3" s="1"/>
  <c r="H22" i="3"/>
  <c r="J22" i="3" s="1"/>
  <c r="I37" i="3"/>
  <c r="K37" i="3" s="1"/>
  <c r="H20" i="3"/>
  <c r="J20" i="3" s="1"/>
  <c r="H24" i="3"/>
  <c r="J24" i="3" s="1"/>
  <c r="I23" i="3"/>
  <c r="K23" i="3" s="1"/>
  <c r="H39" i="3"/>
  <c r="J39" i="3" s="1"/>
  <c r="I15" i="3"/>
  <c r="K15" i="3" s="1"/>
  <c r="I21" i="3"/>
  <c r="K21" i="3" s="1"/>
  <c r="I16" i="3"/>
  <c r="K16" i="3" s="1"/>
  <c r="I12" i="3"/>
  <c r="K12" i="3" s="1"/>
  <c r="H25" i="3"/>
  <c r="H32" i="3"/>
  <c r="J32" i="3" s="1"/>
  <c r="I13" i="3"/>
  <c r="K13" i="3" s="1"/>
  <c r="J4" i="3"/>
  <c r="K9" i="3"/>
  <c r="K6" i="3"/>
  <c r="K5" i="3"/>
  <c r="K40" i="3"/>
  <c r="J15" i="3"/>
  <c r="K3" i="3"/>
  <c r="J11" i="3"/>
  <c r="J23" i="3"/>
  <c r="K17" i="3"/>
  <c r="K29" i="3"/>
  <c r="K22" i="3"/>
  <c r="J28" i="3"/>
  <c r="J40" i="3"/>
  <c r="K19" i="3"/>
  <c r="I11" i="3"/>
  <c r="K11" i="3" s="1"/>
  <c r="J36" i="3"/>
  <c r="K7" i="3"/>
  <c r="K18" i="3"/>
  <c r="C15" i="4"/>
  <c r="K36" i="3"/>
  <c r="H11" i="1"/>
  <c r="G36" i="1"/>
  <c r="G5" i="1"/>
  <c r="J31" i="3"/>
  <c r="H23" i="1"/>
  <c r="J8" i="3"/>
  <c r="B26" i="2"/>
  <c r="G27" i="1"/>
  <c r="G32" i="1"/>
  <c r="G19" i="1"/>
  <c r="J5" i="3"/>
  <c r="K27" i="3"/>
  <c r="B32" i="2"/>
  <c r="C14" i="2"/>
  <c r="G26" i="1"/>
  <c r="K24" i="3"/>
  <c r="C11" i="2"/>
  <c r="H14" i="1"/>
  <c r="H34" i="1"/>
  <c r="K20" i="3"/>
  <c r="C31" i="4"/>
  <c r="G21" i="1"/>
  <c r="J35" i="3"/>
  <c r="J27" i="3"/>
  <c r="C21" i="4"/>
  <c r="C30" i="2"/>
  <c r="B20" i="2"/>
  <c r="J30" i="3"/>
  <c r="J29" i="3"/>
  <c r="B31" i="2"/>
  <c r="B19" i="2"/>
  <c r="J16" i="3"/>
  <c r="G4" i="1"/>
  <c r="J38" i="3"/>
  <c r="J33" i="3"/>
  <c r="K35" i="3"/>
  <c r="G20" i="1"/>
  <c r="J12" i="3"/>
  <c r="J34" i="3"/>
  <c r="J19" i="3"/>
  <c r="B27" i="2"/>
  <c r="G7" i="1"/>
  <c r="G37" i="1"/>
  <c r="C37" i="4"/>
  <c r="J3" i="3"/>
  <c r="B15" i="2"/>
  <c r="C5" i="4"/>
  <c r="K32" i="3"/>
  <c r="G39" i="1"/>
  <c r="B4" i="2"/>
  <c r="B7" i="2"/>
  <c r="C34" i="2"/>
  <c r="B36" i="2"/>
  <c r="H30" i="1"/>
  <c r="C10" i="4"/>
  <c r="G10" i="1"/>
  <c r="B10" i="2"/>
  <c r="B39" i="2"/>
  <c r="J26" i="3"/>
  <c r="H35" i="1"/>
  <c r="K28" i="3"/>
  <c r="J18" i="3"/>
  <c r="C35" i="2"/>
  <c r="C16" i="4"/>
  <c r="B16" i="2"/>
  <c r="G16" i="1"/>
  <c r="C23" i="2"/>
  <c r="H14" i="3"/>
  <c r="J14" i="3" s="1"/>
  <c r="I14" i="3"/>
  <c r="K14" i="3" s="1"/>
  <c r="E38" i="4"/>
  <c r="C38" i="2"/>
  <c r="H38" i="1"/>
  <c r="B33" i="2"/>
  <c r="G33" i="1"/>
  <c r="C33" i="4"/>
  <c r="J7" i="3"/>
  <c r="E28" i="4"/>
  <c r="C28" i="2"/>
  <c r="H28" i="1"/>
  <c r="B17" i="2"/>
  <c r="C17" i="4"/>
  <c r="G17" i="1"/>
  <c r="E12" i="4"/>
  <c r="C12" i="2"/>
  <c r="H12" i="1"/>
  <c r="B9" i="2"/>
  <c r="C9" i="4"/>
  <c r="G9" i="1"/>
  <c r="K39" i="3"/>
  <c r="B3" i="2"/>
  <c r="C3" i="4"/>
  <c r="G3" i="1"/>
  <c r="B25" i="2"/>
  <c r="C25" i="4"/>
  <c r="G25" i="1"/>
  <c r="B6" i="2"/>
  <c r="C6" i="4"/>
  <c r="G6" i="1"/>
  <c r="K31" i="3"/>
  <c r="J10" i="3"/>
  <c r="J25" i="3"/>
  <c r="C40" i="4"/>
  <c r="G40" i="1"/>
  <c r="B40" i="2"/>
  <c r="E18" i="4"/>
  <c r="C18" i="2"/>
  <c r="H18" i="1"/>
  <c r="B29" i="2"/>
  <c r="G29" i="1"/>
  <c r="C29" i="4"/>
  <c r="J37" i="3"/>
  <c r="K33" i="3"/>
  <c r="J17" i="3"/>
  <c r="K4" i="3"/>
  <c r="E24" i="4"/>
  <c r="C24" i="2"/>
  <c r="H24" i="1"/>
  <c r="J21" i="3"/>
  <c r="K25" i="3"/>
  <c r="J9" i="3"/>
  <c r="B13" i="2"/>
  <c r="G13" i="1"/>
  <c r="C13" i="4"/>
  <c r="E22" i="4"/>
  <c r="C22" i="2"/>
  <c r="H22" i="1"/>
  <c r="J13" i="3"/>
  <c r="J6" i="3"/>
  <c r="E8" i="4"/>
  <c r="C8" i="2"/>
  <c r="H8" i="1"/>
  <c r="L2" i="2" l="1"/>
  <c r="I3" i="4"/>
  <c r="O3" i="3"/>
  <c r="P3" i="3" s="1"/>
  <c r="M2" i="1"/>
  <c r="O2" i="3"/>
  <c r="L1" i="2"/>
  <c r="L3" i="2"/>
  <c r="D3" i="2"/>
  <c r="M1" i="1"/>
  <c r="I2" i="4"/>
  <c r="L4" i="2"/>
  <c r="N7" i="3" l="1"/>
  <c r="L6" i="2"/>
  <c r="J2" i="4"/>
  <c r="K2" i="4" s="1"/>
  <c r="P2" i="3"/>
  <c r="M6" i="3" s="1"/>
  <c r="J5" i="1"/>
  <c r="K6" i="1"/>
  <c r="L5" i="2"/>
  <c r="J3" i="4"/>
  <c r="K3" i="4" s="1"/>
  <c r="G9" i="2"/>
  <c r="F32" i="2"/>
  <c r="F39" i="2"/>
  <c r="F9" i="2"/>
  <c r="F28" i="2"/>
  <c r="G40" i="2"/>
  <c r="G36" i="2"/>
  <c r="G32" i="2"/>
  <c r="G28" i="2"/>
  <c r="G24" i="2"/>
  <c r="G20" i="2"/>
  <c r="G16" i="2"/>
  <c r="G12" i="2"/>
  <c r="G5" i="2"/>
  <c r="F40" i="2"/>
  <c r="F12" i="2"/>
  <c r="F15" i="2"/>
  <c r="F19" i="2"/>
  <c r="G8" i="2"/>
  <c r="F8" i="2"/>
  <c r="G39" i="2"/>
  <c r="G35" i="2"/>
  <c r="G31" i="2"/>
  <c r="G27" i="2"/>
  <c r="G23" i="2"/>
  <c r="G19" i="2"/>
  <c r="G15" i="2"/>
  <c r="G11" i="2"/>
  <c r="F27" i="2"/>
  <c r="F35" i="2"/>
  <c r="G7" i="2"/>
  <c r="F4" i="2"/>
  <c r="G29" i="2"/>
  <c r="F7" i="2"/>
  <c r="G21" i="2"/>
  <c r="F6" i="2"/>
  <c r="G38" i="2"/>
  <c r="G34" i="2"/>
  <c r="G30" i="2"/>
  <c r="G26" i="2"/>
  <c r="G22" i="2"/>
  <c r="G18" i="2"/>
  <c r="G14" i="2"/>
  <c r="G37" i="2"/>
  <c r="F24" i="2"/>
  <c r="F38" i="2"/>
  <c r="F34" i="2"/>
  <c r="F30" i="2"/>
  <c r="F26" i="2"/>
  <c r="F22" i="2"/>
  <c r="F18" i="2"/>
  <c r="F14" i="2"/>
  <c r="G10" i="2"/>
  <c r="G17" i="2"/>
  <c r="F20" i="2"/>
  <c r="F10" i="2"/>
  <c r="G3" i="2"/>
  <c r="G25" i="2"/>
  <c r="F16" i="2"/>
  <c r="F5" i="2"/>
  <c r="G6" i="2"/>
  <c r="F3" i="2"/>
  <c r="G33" i="2"/>
  <c r="G13" i="2"/>
  <c r="F31" i="2"/>
  <c r="F11" i="2"/>
  <c r="G4" i="2"/>
  <c r="F23" i="2"/>
  <c r="F37" i="2"/>
  <c r="F33" i="2"/>
  <c r="F29" i="2"/>
  <c r="F25" i="2"/>
  <c r="F21" i="2"/>
  <c r="F17" i="2"/>
  <c r="F13" i="2"/>
  <c r="F36" i="2"/>
  <c r="J10" i="2" l="1"/>
  <c r="I9" i="2"/>
</calcChain>
</file>

<file path=xl/sharedStrings.xml><?xml version="1.0" encoding="utf-8"?>
<sst xmlns="http://schemas.openxmlformats.org/spreadsheetml/2006/main" count="69" uniqueCount="30">
  <si>
    <t>DISTRICT</t>
  </si>
  <si>
    <t>Party</t>
  </si>
  <si>
    <t>Dem</t>
  </si>
  <si>
    <t>Rep</t>
  </si>
  <si>
    <t>Total Votes</t>
  </si>
  <si>
    <t>Percent Votes</t>
  </si>
  <si>
    <t>Party Wins</t>
  </si>
  <si>
    <t>Average Winning Margin</t>
  </si>
  <si>
    <t>Finding</t>
  </si>
  <si>
    <t>Districts have a lopsided margin advantage of</t>
  </si>
  <si>
    <t>Dem Sorted Low to High</t>
  </si>
  <si>
    <t>District Median Percentage</t>
  </si>
  <si>
    <t>Statewide mean percentage</t>
  </si>
  <si>
    <t>Mean-Median Difference</t>
  </si>
  <si>
    <t>Findings</t>
  </si>
  <si>
    <t>Districts have a mean-median advantage of</t>
  </si>
  <si>
    <t>Lost Votes</t>
  </si>
  <si>
    <t>Minimum to win</t>
  </si>
  <si>
    <t>Surplus Votes</t>
  </si>
  <si>
    <t>Total Wasted Votes</t>
  </si>
  <si>
    <t>Statewide % Wasted Votes</t>
  </si>
  <si>
    <t>Candidates have an efficiency gap advantage of</t>
  </si>
  <si>
    <t>% Wasted Votes of Total Votes</t>
  </si>
  <si>
    <t>Composite Score</t>
  </si>
  <si>
    <t>Dem %</t>
  </si>
  <si>
    <t>Rep %</t>
  </si>
  <si>
    <t>Vote Share</t>
  </si>
  <si>
    <t>Count of Seats</t>
  </si>
  <si>
    <t>Seat Share</t>
  </si>
  <si>
    <t>Proportionality Bias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</si>
</sst>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6" x14ac:knownFonts="1">
    <font>
      <sz val="10"/>
      <color theme="1"/>
      <name val="Arial"/>
    </font>
    <font>
      <sz val="12"/>
      <color theme="1"/>
      <name val="Calibri"/>
      <scheme val="minor"/>
    </font>
    <font>
      <b/>
      <sz val="12"/>
      <color rgb="FF000080"/>
      <name val="Calibri"/>
      <scheme val="minor"/>
    </font>
    <font>
      <b/>
      <sz val="12"/>
      <color theme="1"/>
      <name val="Calibri"/>
      <scheme val="minor"/>
    </font>
    <font>
      <sz val="12"/>
      <color theme="0" tint="-0.249977111117893"/>
      <name val="Calibri"/>
      <scheme val="minor"/>
    </font>
    <font>
      <sz val="10"/>
      <color theme="1"/>
      <name val="Arial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3F9A7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theme="9" tint="0.39997558519241921"/>
        <bgColor rgb="FF000000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1" fillId="2" borderId="0" xfId="0" applyFont="1" applyFill="1"/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>
      <alignment horizontal="center"/>
    </xf>
    <xf numFmtId="0" fontId="1" fillId="5" borderId="2" xfId="0" applyFont="1" applyFill="1" applyBorder="1" applyAlignment="1">
      <alignment horizontal="center"/>
    </xf>
    <xf numFmtId="3" fontId="1" fillId="6" borderId="0" xfId="0" applyNumberFormat="1" applyFont="1" applyFill="1" applyAlignment="1" applyProtection="1">
      <alignment horizontal="center"/>
      <protection locked="0"/>
    </xf>
    <xf numFmtId="3" fontId="1" fillId="6" borderId="0" xfId="0" applyNumberFormat="1" applyFont="1" applyFill="1" applyAlignment="1">
      <alignment horizontal="center"/>
    </xf>
    <xf numFmtId="0" fontId="1" fillId="7" borderId="4" xfId="0" applyFont="1" applyFill="1" applyBorder="1" applyAlignment="1">
      <alignment horizontal="center"/>
    </xf>
    <xf numFmtId="3" fontId="1" fillId="8" borderId="0" xfId="0" applyNumberFormat="1" applyFont="1" applyFill="1" applyAlignment="1" applyProtection="1">
      <alignment horizontal="center"/>
      <protection locked="0"/>
    </xf>
    <xf numFmtId="3" fontId="1" fillId="8" borderId="0" xfId="0" applyNumberFormat="1" applyFont="1" applyFill="1" applyAlignment="1">
      <alignment horizontal="center"/>
    </xf>
    <xf numFmtId="0" fontId="1" fillId="0" borderId="0" xfId="0" applyFont="1"/>
    <xf numFmtId="0" fontId="3" fillId="0" borderId="5" xfId="0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6" borderId="0" xfId="1" applyNumberFormat="1" applyFont="1" applyFill="1" applyAlignment="1">
      <alignment horizontal="center"/>
    </xf>
    <xf numFmtId="164" fontId="1" fillId="6" borderId="0" xfId="0" applyNumberFormat="1" applyFont="1" applyFill="1" applyAlignment="1">
      <alignment horizontal="center"/>
    </xf>
    <xf numFmtId="0" fontId="1" fillId="10" borderId="4" xfId="0" applyFont="1" applyFill="1" applyBorder="1" applyAlignment="1">
      <alignment horizontal="center"/>
    </xf>
    <xf numFmtId="164" fontId="1" fillId="8" borderId="0" xfId="1" applyNumberFormat="1" applyFont="1" applyFill="1" applyAlignment="1">
      <alignment horizontal="center"/>
    </xf>
    <xf numFmtId="164" fontId="1" fillId="8" borderId="0" xfId="0" applyNumberFormat="1" applyFont="1" applyFill="1" applyAlignment="1">
      <alignment horizontal="center"/>
    </xf>
    <xf numFmtId="0" fontId="1" fillId="12" borderId="0" xfId="0" applyFont="1" applyFill="1"/>
    <xf numFmtId="0" fontId="1" fillId="0" borderId="7" xfId="0" applyFont="1" applyBorder="1" applyAlignment="1">
      <alignment horizontal="center"/>
    </xf>
    <xf numFmtId="0" fontId="1" fillId="0" borderId="2" xfId="0" applyFont="1" applyBorder="1"/>
    <xf numFmtId="0" fontId="1" fillId="5" borderId="8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3" borderId="11" xfId="0" applyFont="1" applyFill="1" applyBorder="1"/>
    <xf numFmtId="0" fontId="1" fillId="13" borderId="5" xfId="0" applyFont="1" applyFill="1" applyBorder="1"/>
    <xf numFmtId="164" fontId="1" fillId="13" borderId="12" xfId="0" applyNumberFormat="1" applyFont="1" applyFill="1" applyBorder="1" applyAlignment="1">
      <alignment horizontal="center"/>
    </xf>
    <xf numFmtId="164" fontId="1" fillId="13" borderId="4" xfId="0" applyNumberFormat="1" applyFont="1" applyFill="1" applyBorder="1" applyAlignment="1">
      <alignment horizontal="center"/>
    </xf>
    <xf numFmtId="9" fontId="0" fillId="0" borderId="0" xfId="0" applyNumberFormat="1"/>
    <xf numFmtId="0" fontId="1" fillId="14" borderId="0" xfId="0" applyFont="1" applyFill="1"/>
    <xf numFmtId="0" fontId="1" fillId="5" borderId="14" xfId="0" applyFont="1" applyFill="1" applyBorder="1" applyAlignment="1">
      <alignment horizontal="center"/>
    </xf>
    <xf numFmtId="0" fontId="1" fillId="10" borderId="15" xfId="0" applyFont="1" applyFill="1" applyBorder="1" applyAlignment="1">
      <alignment horizontal="center"/>
    </xf>
    <xf numFmtId="0" fontId="4" fillId="12" borderId="0" xfId="0" applyFont="1" applyFill="1"/>
    <xf numFmtId="0" fontId="2" fillId="14" borderId="7" xfId="0" applyFont="1" applyFill="1" applyBorder="1" applyAlignment="1">
      <alignment horizontal="center"/>
    </xf>
    <xf numFmtId="0" fontId="2" fillId="1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4" fontId="1" fillId="0" borderId="0" xfId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10" borderId="13" xfId="0" applyFont="1" applyFill="1" applyBorder="1" applyAlignment="1">
      <alignment horizontal="center"/>
    </xf>
    <xf numFmtId="164" fontId="1" fillId="0" borderId="13" xfId="1" applyNumberFormat="1" applyFont="1" applyBorder="1" applyAlignment="1">
      <alignment horizontal="center"/>
    </xf>
    <xf numFmtId="164" fontId="1" fillId="13" borderId="12" xfId="1" applyNumberFormat="1" applyFont="1" applyFill="1" applyBorder="1" applyAlignment="1">
      <alignment horizontal="center"/>
    </xf>
    <xf numFmtId="164" fontId="1" fillId="13" borderId="4" xfId="1" applyNumberFormat="1" applyFont="1" applyFill="1" applyBorder="1" applyAlignment="1">
      <alignment horizontal="center"/>
    </xf>
    <xf numFmtId="3" fontId="1" fillId="6" borderId="0" xfId="1" applyNumberFormat="1" applyFont="1" applyFill="1" applyAlignment="1">
      <alignment horizontal="center"/>
    </xf>
    <xf numFmtId="3" fontId="1" fillId="8" borderId="0" xfId="1" applyNumberFormat="1" applyFont="1" applyFill="1" applyAlignment="1">
      <alignment horizontal="center"/>
    </xf>
    <xf numFmtId="0" fontId="3" fillId="0" borderId="0" xfId="0" applyFont="1"/>
    <xf numFmtId="165" fontId="1" fillId="13" borderId="11" xfId="2" applyNumberFormat="1" applyFont="1" applyFill="1" applyBorder="1" applyAlignment="1">
      <alignment horizontal="center"/>
    </xf>
    <xf numFmtId="165" fontId="1" fillId="13" borderId="5" xfId="2" applyNumberFormat="1" applyFont="1" applyFill="1" applyBorder="1" applyAlignment="1">
      <alignment horizontal="center"/>
    </xf>
    <xf numFmtId="10" fontId="1" fillId="13" borderId="12" xfId="0" applyNumberFormat="1" applyFont="1" applyFill="1" applyBorder="1" applyAlignment="1">
      <alignment horizontal="center"/>
    </xf>
    <xf numFmtId="10" fontId="1" fillId="13" borderId="4" xfId="0" applyNumberFormat="1" applyFont="1" applyFill="1" applyBorder="1" applyAlignment="1">
      <alignment horizontal="center"/>
    </xf>
    <xf numFmtId="10" fontId="1" fillId="0" borderId="0" xfId="0" applyNumberFormat="1" applyFont="1"/>
    <xf numFmtId="0" fontId="1" fillId="5" borderId="16" xfId="0" applyFont="1" applyFill="1" applyBorder="1" applyAlignment="1">
      <alignment horizontal="center"/>
    </xf>
    <xf numFmtId="0" fontId="1" fillId="10" borderId="17" xfId="0" applyFont="1" applyFill="1" applyBorder="1" applyAlignment="1">
      <alignment horizontal="center"/>
    </xf>
    <xf numFmtId="0" fontId="3" fillId="13" borderId="6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/>
    </xf>
    <xf numFmtId="0" fontId="3" fillId="15" borderId="10" xfId="0" applyFont="1" applyFill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r>
              <a:rPr lang="en-US"/>
              <a:t>Comparison of Democratic and Republican vote shares across districts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'Lopsided Margins'!$E$2</c:f>
              <c:strCache>
                <c:ptCount val="1"/>
                <c:pt idx="0">
                  <c:v>Dem</c:v>
                </c:pt>
              </c:strCache>
            </c:strRef>
          </c:tx>
          <c:cat>
            <c:numRef>
              <c:f>'Lopsided Margins'!$A$3:$A$40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'Lopsided Margins'!$E$3:$E$40</c:f>
              <c:numCache>
                <c:formatCode>0.0%</c:formatCode>
                <c:ptCount val="38"/>
                <c:pt idx="0">
                  <c:v>0.84047115649956528</c:v>
                </c:pt>
                <c:pt idx="1">
                  <c:v>0.63511253214391372</c:v>
                </c:pt>
                <c:pt idx="2">
                  <c:v>0.96225992107972769</c:v>
                </c:pt>
                <c:pt idx="3">
                  <c:v>0.56707341604488581</c:v>
                </c:pt>
                <c:pt idx="4">
                  <c:v>0.61325309754171187</c:v>
                </c:pt>
                <c:pt idx="5">
                  <c:v>0.92111840626436337</c:v>
                </c:pt>
                <c:pt idx="6">
                  <c:v>0.60814035260541088</c:v>
                </c:pt>
                <c:pt idx="7">
                  <c:v>0.70075835565906419</c:v>
                </c:pt>
                <c:pt idx="8">
                  <c:v>0.4898537431757039</c:v>
                </c:pt>
                <c:pt idx="9">
                  <c:v>0.63197553873415901</c:v>
                </c:pt>
                <c:pt idx="10">
                  <c:v>0.50137716162546531</c:v>
                </c:pt>
                <c:pt idx="11">
                  <c:v>0.50084127725525995</c:v>
                </c:pt>
                <c:pt idx="12">
                  <c:v>0.54999550649219542</c:v>
                </c:pt>
                <c:pt idx="13">
                  <c:v>0.55978231254497313</c:v>
                </c:pt>
                <c:pt idx="14">
                  <c:v>0.71750322292532087</c:v>
                </c:pt>
                <c:pt idx="15">
                  <c:v>0.41785177010339186</c:v>
                </c:pt>
                <c:pt idx="16">
                  <c:v>0.38567075190460415</c:v>
                </c:pt>
                <c:pt idx="17">
                  <c:v>0.40939515838948703</c:v>
                </c:pt>
                <c:pt idx="18">
                  <c:v>0.5767462460531767</c:v>
                </c:pt>
                <c:pt idx="19">
                  <c:v>0.41671256218716246</c:v>
                </c:pt>
                <c:pt idx="20">
                  <c:v>0.58936965587417178</c:v>
                </c:pt>
                <c:pt idx="21">
                  <c:v>0.39547012561073386</c:v>
                </c:pt>
                <c:pt idx="22">
                  <c:v>0.43228199388006516</c:v>
                </c:pt>
                <c:pt idx="23">
                  <c:v>0.37696816976127323</c:v>
                </c:pt>
                <c:pt idx="24">
                  <c:v>0.39104845312483921</c:v>
                </c:pt>
                <c:pt idx="25">
                  <c:v>0.44660985374416884</c:v>
                </c:pt>
                <c:pt idx="26">
                  <c:v>0.66129820474125345</c:v>
                </c:pt>
                <c:pt idx="27">
                  <c:v>0.56314721507241816</c:v>
                </c:pt>
                <c:pt idx="28">
                  <c:v>0.59615279746973493</c:v>
                </c:pt>
                <c:pt idx="29">
                  <c:v>0.47867696299430357</c:v>
                </c:pt>
                <c:pt idx="30">
                  <c:v>0.35922468083697157</c:v>
                </c:pt>
                <c:pt idx="31">
                  <c:v>0.5060318399073046</c:v>
                </c:pt>
                <c:pt idx="32">
                  <c:v>0.36646431271089358</c:v>
                </c:pt>
                <c:pt idx="33">
                  <c:v>0.41483701148992042</c:v>
                </c:pt>
                <c:pt idx="34">
                  <c:v>0.53741895414642837</c:v>
                </c:pt>
                <c:pt idx="35">
                  <c:v>0.37982012863799797</c:v>
                </c:pt>
                <c:pt idx="36">
                  <c:v>0.44194303873727331</c:v>
                </c:pt>
                <c:pt idx="37">
                  <c:v>0.45708831898256347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3B-46A9-8E53-0B641E241A41}"/>
            </c:ext>
          </c:extLst>
        </c:ser>
        <c:ser>
          <c:idx val="1"/>
          <c:order val="1"/>
          <c:tx>
            <c:strRef>
              <c:f>'Lopsided Margins'!$F$2</c:f>
              <c:strCache>
                <c:ptCount val="1"/>
                <c:pt idx="0">
                  <c:v>Rep</c:v>
                </c:pt>
              </c:strCache>
            </c:strRef>
          </c:tx>
          <c:cat>
            <c:numRef>
              <c:f>'Lopsided Margins'!$A$3:$A$40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'Lopsided Margins'!$F$3:$F$40</c:f>
              <c:numCache>
                <c:formatCode>0.0%</c:formatCode>
                <c:ptCount val="38"/>
                <c:pt idx="0">
                  <c:v>0.15952884350043467</c:v>
                </c:pt>
                <c:pt idx="1">
                  <c:v>0.36488746785608628</c:v>
                </c:pt>
                <c:pt idx="2">
                  <c:v>3.7740078920272271E-2</c:v>
                </c:pt>
                <c:pt idx="3">
                  <c:v>0.43292658395511419</c:v>
                </c:pt>
                <c:pt idx="4">
                  <c:v>0.38674690245828808</c:v>
                </c:pt>
                <c:pt idx="5">
                  <c:v>7.8881593735636621E-2</c:v>
                </c:pt>
                <c:pt idx="6">
                  <c:v>0.39185964739458917</c:v>
                </c:pt>
                <c:pt idx="7">
                  <c:v>0.29924164434093581</c:v>
                </c:pt>
                <c:pt idx="8">
                  <c:v>0.51014625682429615</c:v>
                </c:pt>
                <c:pt idx="9">
                  <c:v>0.36802446126584104</c:v>
                </c:pt>
                <c:pt idx="10">
                  <c:v>0.49862283837453464</c:v>
                </c:pt>
                <c:pt idx="11">
                  <c:v>0.49915872274474005</c:v>
                </c:pt>
                <c:pt idx="12">
                  <c:v>0.45000449350780453</c:v>
                </c:pt>
                <c:pt idx="13">
                  <c:v>0.44021768745502687</c:v>
                </c:pt>
                <c:pt idx="14">
                  <c:v>0.28249677707467918</c:v>
                </c:pt>
                <c:pt idx="15">
                  <c:v>0.58214822989660808</c:v>
                </c:pt>
                <c:pt idx="16">
                  <c:v>0.6143292480953958</c:v>
                </c:pt>
                <c:pt idx="17">
                  <c:v>0.59060484161051297</c:v>
                </c:pt>
                <c:pt idx="18">
                  <c:v>0.42325375394682324</c:v>
                </c:pt>
                <c:pt idx="19">
                  <c:v>0.58328743781283754</c:v>
                </c:pt>
                <c:pt idx="20">
                  <c:v>0.41063034412582822</c:v>
                </c:pt>
                <c:pt idx="21">
                  <c:v>0.60452987438926609</c:v>
                </c:pt>
                <c:pt idx="22">
                  <c:v>0.56771800611993484</c:v>
                </c:pt>
                <c:pt idx="23">
                  <c:v>0.62303183023872677</c:v>
                </c:pt>
                <c:pt idx="24">
                  <c:v>0.60895154687516073</c:v>
                </c:pt>
                <c:pt idx="25">
                  <c:v>0.55339014625583116</c:v>
                </c:pt>
                <c:pt idx="26">
                  <c:v>0.33870179525874655</c:v>
                </c:pt>
                <c:pt idx="27">
                  <c:v>0.43685278492758184</c:v>
                </c:pt>
                <c:pt idx="28">
                  <c:v>0.40384720253026501</c:v>
                </c:pt>
                <c:pt idx="29">
                  <c:v>0.52132303700569638</c:v>
                </c:pt>
                <c:pt idx="30">
                  <c:v>0.64077531916302843</c:v>
                </c:pt>
                <c:pt idx="31">
                  <c:v>0.4939681600926954</c:v>
                </c:pt>
                <c:pt idx="32">
                  <c:v>0.63353568728910636</c:v>
                </c:pt>
                <c:pt idx="33">
                  <c:v>0.58516298851007964</c:v>
                </c:pt>
                <c:pt idx="34">
                  <c:v>0.46258104585357157</c:v>
                </c:pt>
                <c:pt idx="35">
                  <c:v>0.62017987136200203</c:v>
                </c:pt>
                <c:pt idx="36">
                  <c:v>0.55805696126272664</c:v>
                </c:pt>
                <c:pt idx="37">
                  <c:v>0.54291168101743648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3B-46A9-8E53-0B641E241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793071"/>
        <c:axId val="1"/>
      </c:lineChart>
      <c:catAx>
        <c:axId val="70779307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ln w="9525">
            <a:solidFill>
              <a:schemeClr val="tx1">
                <a:lumMod val="15000"/>
                <a:lumOff val="85000"/>
              </a:schemeClr>
            </a:solidFill>
          </a:ln>
        </c:spPr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</c:spPr>
        </c:majorGridlines>
        <c:numFmt formatCode="0.0%" sourceLinked="1"/>
        <c:majorTickMark val="cross"/>
        <c:minorTickMark val="cross"/>
        <c:tickLblPos val="nextTo"/>
        <c:spPr>
          <a:ln>
            <a:noFill/>
          </a:ln>
        </c:spPr>
        <c:crossAx val="707793071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1"/>
  </c:chart>
  <c:spPr>
    <a:xfrm>
      <a:off x="0" y="0"/>
      <a:ext cx="10791825" cy="3495675"/>
    </a:xfrm>
    <a:prstGeom prst="rect">
      <a:avLst/>
    </a:prstGeom>
    <a:solidFill>
      <a:schemeClr val="bg1"/>
    </a:solidFill>
    <a:ln w="9525">
      <a:solidFill>
        <a:schemeClr val="tx1">
          <a:lumMod val="15000"/>
          <a:lumOff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'Lopsided Margins'!$E$2</c:f>
              <c:strCache>
                <c:ptCount val="1"/>
                <c:pt idx="0">
                  <c:v>Dem</c:v>
                </c:pt>
              </c:strCache>
            </c:strRef>
          </c:tx>
          <c:invertIfNegative val="1"/>
          <c:cat>
            <c:numRef>
              <c:f>'Lopsided Margins'!$A$3:$A$40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'Lopsided Margins'!$E$3:$E$40</c:f>
              <c:numCache>
                <c:formatCode>0.0%</c:formatCode>
                <c:ptCount val="38"/>
                <c:pt idx="0">
                  <c:v>0.84047115649956528</c:v>
                </c:pt>
                <c:pt idx="1">
                  <c:v>0.63511253214391372</c:v>
                </c:pt>
                <c:pt idx="2">
                  <c:v>0.96225992107972769</c:v>
                </c:pt>
                <c:pt idx="3">
                  <c:v>0.56707341604488581</c:v>
                </c:pt>
                <c:pt idx="4">
                  <c:v>0.61325309754171187</c:v>
                </c:pt>
                <c:pt idx="5">
                  <c:v>0.92111840626436337</c:v>
                </c:pt>
                <c:pt idx="6">
                  <c:v>0.60814035260541088</c:v>
                </c:pt>
                <c:pt idx="7">
                  <c:v>0.70075835565906419</c:v>
                </c:pt>
                <c:pt idx="8">
                  <c:v>0.4898537431757039</c:v>
                </c:pt>
                <c:pt idx="9">
                  <c:v>0.63197553873415901</c:v>
                </c:pt>
                <c:pt idx="10">
                  <c:v>0.50137716162546531</c:v>
                </c:pt>
                <c:pt idx="11">
                  <c:v>0.50084127725525995</c:v>
                </c:pt>
                <c:pt idx="12">
                  <c:v>0.54999550649219542</c:v>
                </c:pt>
                <c:pt idx="13">
                  <c:v>0.55978231254497313</c:v>
                </c:pt>
                <c:pt idx="14">
                  <c:v>0.71750322292532087</c:v>
                </c:pt>
                <c:pt idx="15">
                  <c:v>0.41785177010339186</c:v>
                </c:pt>
                <c:pt idx="16">
                  <c:v>0.38567075190460415</c:v>
                </c:pt>
                <c:pt idx="17">
                  <c:v>0.40939515838948703</c:v>
                </c:pt>
                <c:pt idx="18">
                  <c:v>0.5767462460531767</c:v>
                </c:pt>
                <c:pt idx="19">
                  <c:v>0.41671256218716246</c:v>
                </c:pt>
                <c:pt idx="20">
                  <c:v>0.58936965587417178</c:v>
                </c:pt>
                <c:pt idx="21">
                  <c:v>0.39547012561073386</c:v>
                </c:pt>
                <c:pt idx="22">
                  <c:v>0.43228199388006516</c:v>
                </c:pt>
                <c:pt idx="23">
                  <c:v>0.37696816976127323</c:v>
                </c:pt>
                <c:pt idx="24">
                  <c:v>0.39104845312483921</c:v>
                </c:pt>
                <c:pt idx="25">
                  <c:v>0.44660985374416884</c:v>
                </c:pt>
                <c:pt idx="26">
                  <c:v>0.66129820474125345</c:v>
                </c:pt>
                <c:pt idx="27">
                  <c:v>0.56314721507241816</c:v>
                </c:pt>
                <c:pt idx="28">
                  <c:v>0.59615279746973493</c:v>
                </c:pt>
                <c:pt idx="29">
                  <c:v>0.47867696299430357</c:v>
                </c:pt>
                <c:pt idx="30">
                  <c:v>0.35922468083697157</c:v>
                </c:pt>
                <c:pt idx="31">
                  <c:v>0.5060318399073046</c:v>
                </c:pt>
                <c:pt idx="32">
                  <c:v>0.36646431271089358</c:v>
                </c:pt>
                <c:pt idx="33">
                  <c:v>0.41483701148992042</c:v>
                </c:pt>
                <c:pt idx="34">
                  <c:v>0.53741895414642837</c:v>
                </c:pt>
                <c:pt idx="35">
                  <c:v>0.37982012863799797</c:v>
                </c:pt>
                <c:pt idx="36">
                  <c:v>0.44194303873727331</c:v>
                </c:pt>
                <c:pt idx="37">
                  <c:v>0.45708831898256347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C-4E58-97F1-CCD3ECE17D6F}"/>
            </c:ext>
          </c:extLst>
        </c:ser>
        <c:ser>
          <c:idx val="1"/>
          <c:order val="1"/>
          <c:tx>
            <c:strRef>
              <c:f>'Lopsided Margins'!$F$2</c:f>
              <c:strCache>
                <c:ptCount val="1"/>
                <c:pt idx="0">
                  <c:v>Rep</c:v>
                </c:pt>
              </c:strCache>
            </c:strRef>
          </c:tx>
          <c:invertIfNegative val="1"/>
          <c:cat>
            <c:numRef>
              <c:f>'Lopsided Margins'!$A$3:$A$40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'Lopsided Margins'!$F$3:$F$40</c:f>
              <c:numCache>
                <c:formatCode>0.0%</c:formatCode>
                <c:ptCount val="38"/>
                <c:pt idx="0">
                  <c:v>0.15952884350043467</c:v>
                </c:pt>
                <c:pt idx="1">
                  <c:v>0.36488746785608628</c:v>
                </c:pt>
                <c:pt idx="2">
                  <c:v>3.7740078920272271E-2</c:v>
                </c:pt>
                <c:pt idx="3">
                  <c:v>0.43292658395511419</c:v>
                </c:pt>
                <c:pt idx="4">
                  <c:v>0.38674690245828808</c:v>
                </c:pt>
                <c:pt idx="5">
                  <c:v>7.8881593735636621E-2</c:v>
                </c:pt>
                <c:pt idx="6">
                  <c:v>0.39185964739458917</c:v>
                </c:pt>
                <c:pt idx="7">
                  <c:v>0.29924164434093581</c:v>
                </c:pt>
                <c:pt idx="8">
                  <c:v>0.51014625682429615</c:v>
                </c:pt>
                <c:pt idx="9">
                  <c:v>0.36802446126584104</c:v>
                </c:pt>
                <c:pt idx="10">
                  <c:v>0.49862283837453464</c:v>
                </c:pt>
                <c:pt idx="11">
                  <c:v>0.49915872274474005</c:v>
                </c:pt>
                <c:pt idx="12">
                  <c:v>0.45000449350780453</c:v>
                </c:pt>
                <c:pt idx="13">
                  <c:v>0.44021768745502687</c:v>
                </c:pt>
                <c:pt idx="14">
                  <c:v>0.28249677707467918</c:v>
                </c:pt>
                <c:pt idx="15">
                  <c:v>0.58214822989660808</c:v>
                </c:pt>
                <c:pt idx="16">
                  <c:v>0.6143292480953958</c:v>
                </c:pt>
                <c:pt idx="17">
                  <c:v>0.59060484161051297</c:v>
                </c:pt>
                <c:pt idx="18">
                  <c:v>0.42325375394682324</c:v>
                </c:pt>
                <c:pt idx="19">
                  <c:v>0.58328743781283754</c:v>
                </c:pt>
                <c:pt idx="20">
                  <c:v>0.41063034412582822</c:v>
                </c:pt>
                <c:pt idx="21">
                  <c:v>0.60452987438926609</c:v>
                </c:pt>
                <c:pt idx="22">
                  <c:v>0.56771800611993484</c:v>
                </c:pt>
                <c:pt idx="23">
                  <c:v>0.62303183023872677</c:v>
                </c:pt>
                <c:pt idx="24">
                  <c:v>0.60895154687516073</c:v>
                </c:pt>
                <c:pt idx="25">
                  <c:v>0.55339014625583116</c:v>
                </c:pt>
                <c:pt idx="26">
                  <c:v>0.33870179525874655</c:v>
                </c:pt>
                <c:pt idx="27">
                  <c:v>0.43685278492758184</c:v>
                </c:pt>
                <c:pt idx="28">
                  <c:v>0.40384720253026501</c:v>
                </c:pt>
                <c:pt idx="29">
                  <c:v>0.52132303700569638</c:v>
                </c:pt>
                <c:pt idx="30">
                  <c:v>0.64077531916302843</c:v>
                </c:pt>
                <c:pt idx="31">
                  <c:v>0.4939681600926954</c:v>
                </c:pt>
                <c:pt idx="32">
                  <c:v>0.63353568728910636</c:v>
                </c:pt>
                <c:pt idx="33">
                  <c:v>0.58516298851007964</c:v>
                </c:pt>
                <c:pt idx="34">
                  <c:v>0.46258104585357157</c:v>
                </c:pt>
                <c:pt idx="35">
                  <c:v>0.62017987136200203</c:v>
                </c:pt>
                <c:pt idx="36">
                  <c:v>0.55805696126272664</c:v>
                </c:pt>
                <c:pt idx="37">
                  <c:v>0.54291168101743648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2C-4E58-97F1-CCD3ECE17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7818991"/>
        <c:axId val="1"/>
      </c:barChart>
      <c:catAx>
        <c:axId val="70781899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ln w="9525">
            <a:solidFill>
              <a:schemeClr val="tx1">
                <a:lumMod val="15000"/>
                <a:lumOff val="85000"/>
              </a:schemeClr>
            </a:solidFill>
          </a:ln>
        </c:spPr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</c:spPr>
        </c:majorGridlines>
        <c:numFmt formatCode="0.0%" sourceLinked="1"/>
        <c:majorTickMark val="cross"/>
        <c:minorTickMark val="cross"/>
        <c:tickLblPos val="nextTo"/>
        <c:spPr>
          <a:ln>
            <a:noFill/>
          </a:ln>
        </c:spPr>
        <c:crossAx val="70781899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spPr>
    <a:xfrm>
      <a:off x="0" y="0"/>
      <a:ext cx="10791825" cy="3495675"/>
    </a:xfrm>
    <a:prstGeom prst="rect">
      <a:avLst/>
    </a:prstGeom>
    <a:solidFill>
      <a:schemeClr val="bg1"/>
    </a:solidFill>
    <a:ln w="9525">
      <a:solidFill>
        <a:schemeClr val="tx1">
          <a:lumMod val="15000"/>
          <a:lumOff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6</xdr:row>
      <xdr:rowOff>28575</xdr:rowOff>
    </xdr:from>
    <xdr:to>
      <xdr:col>22</xdr:col>
      <xdr:colOff>600075</xdr:colOff>
      <xdr:row>24</xdr:row>
      <xdr:rowOff>35722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28575</xdr:colOff>
      <xdr:row>26</xdr:row>
      <xdr:rowOff>47625</xdr:rowOff>
    </xdr:from>
    <xdr:to>
      <xdr:col>22</xdr:col>
      <xdr:colOff>600075</xdr:colOff>
      <xdr:row>45</xdr:row>
      <xdr:rowOff>129189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workbookViewId="0">
      <selection activeCell="C3" sqref="C3"/>
    </sheetView>
  </sheetViews>
  <sheetFormatPr defaultColWidth="9.26953125" defaultRowHeight="12.5" x14ac:dyDescent="0.25"/>
  <cols>
    <col min="1" max="1" width="9.26953125" customWidth="1"/>
    <col min="2" max="3" width="10.1796875" customWidth="1"/>
    <col min="4" max="4" width="12" customWidth="1"/>
    <col min="5" max="8" width="9.26953125" customWidth="1"/>
    <col min="10" max="10" width="26" customWidth="1"/>
    <col min="11" max="13" width="14.54296875" customWidth="1"/>
  </cols>
  <sheetData>
    <row r="1" spans="1:17" ht="15.75" customHeight="1" x14ac:dyDescent="0.35">
      <c r="A1" s="1"/>
      <c r="B1" s="62" t="s">
        <v>1</v>
      </c>
      <c r="C1" s="63"/>
      <c r="D1" s="10"/>
      <c r="E1" s="64" t="s">
        <v>5</v>
      </c>
      <c r="F1" s="65"/>
      <c r="G1" s="66" t="s">
        <v>6</v>
      </c>
      <c r="H1" s="67"/>
      <c r="I1" s="18"/>
      <c r="J1" s="52" t="s">
        <v>7</v>
      </c>
      <c r="K1" s="21" t="s">
        <v>2</v>
      </c>
      <c r="L1" s="24"/>
      <c r="M1" s="26">
        <f>AVERAGE(G2:G40)</f>
        <v>0.63522986527050029</v>
      </c>
    </row>
    <row r="2" spans="1:17" ht="16.5" customHeight="1" x14ac:dyDescent="0.35">
      <c r="A2" s="2" t="s">
        <v>0</v>
      </c>
      <c r="B2" s="4" t="s">
        <v>2</v>
      </c>
      <c r="C2" s="7" t="s">
        <v>3</v>
      </c>
      <c r="D2" s="11" t="s">
        <v>4</v>
      </c>
      <c r="E2" s="4" t="s">
        <v>2</v>
      </c>
      <c r="F2" s="15" t="s">
        <v>3</v>
      </c>
      <c r="G2" s="4" t="s">
        <v>2</v>
      </c>
      <c r="H2" s="15" t="s">
        <v>3</v>
      </c>
      <c r="I2" s="18"/>
      <c r="J2" s="53"/>
      <c r="K2" s="22" t="s">
        <v>3</v>
      </c>
      <c r="L2" s="25"/>
      <c r="M2" s="27">
        <f>AVERAGE(H2:H40)</f>
        <v>0.58471076257227328</v>
      </c>
    </row>
    <row r="3" spans="1:17" ht="16.5" customHeight="1" x14ac:dyDescent="0.35">
      <c r="A3" s="2">
        <v>1</v>
      </c>
      <c r="B3" s="5">
        <v>405076</v>
      </c>
      <c r="C3" s="8">
        <v>76887</v>
      </c>
      <c r="D3" s="12">
        <f t="shared" ref="D3:D40" si="0">SUM(B3:C3)</f>
        <v>481963</v>
      </c>
      <c r="E3" s="13">
        <f t="shared" ref="E3:E40" si="1">B3/D3</f>
        <v>0.84047115649956528</v>
      </c>
      <c r="F3" s="16">
        <f t="shared" ref="F3:F40" si="2">C3/D3</f>
        <v>0.15952884350043467</v>
      </c>
      <c r="G3" s="13">
        <f t="shared" ref="G3:G40" si="3">IF(E3&gt;0.5,E3,"")</f>
        <v>0.84047115649956528</v>
      </c>
      <c r="H3" s="16" t="str">
        <f t="shared" ref="H3:H40" si="4">IF(F3&gt;0.5,F3,"")</f>
        <v/>
      </c>
      <c r="I3" s="18"/>
      <c r="J3" s="10"/>
      <c r="K3" s="10"/>
      <c r="L3" s="10"/>
      <c r="M3" s="10"/>
      <c r="Q3" s="28"/>
    </row>
    <row r="4" spans="1:17" ht="15.75" customHeight="1" x14ac:dyDescent="0.35">
      <c r="A4" s="3">
        <v>2</v>
      </c>
      <c r="B4" s="5">
        <v>334905</v>
      </c>
      <c r="C4" s="8">
        <v>192411</v>
      </c>
      <c r="D4" s="12">
        <f t="shared" si="0"/>
        <v>527316</v>
      </c>
      <c r="E4" s="13">
        <f t="shared" si="1"/>
        <v>0.63511253214391372</v>
      </c>
      <c r="F4" s="16">
        <f t="shared" si="2"/>
        <v>0.36488746785608628</v>
      </c>
      <c r="G4" s="14">
        <f t="shared" si="3"/>
        <v>0.63511253214391372</v>
      </c>
      <c r="H4" s="17" t="str">
        <f t="shared" si="4"/>
        <v/>
      </c>
      <c r="I4" s="18"/>
      <c r="J4" s="54" t="s">
        <v>8</v>
      </c>
      <c r="K4" s="55"/>
      <c r="L4" s="55"/>
      <c r="M4" s="56"/>
      <c r="Q4" s="28"/>
    </row>
    <row r="5" spans="1:17" ht="15.75" customHeight="1" x14ac:dyDescent="0.35">
      <c r="A5" s="3">
        <v>3</v>
      </c>
      <c r="B5" s="5">
        <v>485030</v>
      </c>
      <c r="C5" s="8">
        <v>19023</v>
      </c>
      <c r="D5" s="12">
        <f t="shared" si="0"/>
        <v>504053</v>
      </c>
      <c r="E5" s="13">
        <f t="shared" si="1"/>
        <v>0.96225992107972769</v>
      </c>
      <c r="F5" s="16">
        <f t="shared" si="2"/>
        <v>3.7740078920272271E-2</v>
      </c>
      <c r="G5" s="14">
        <f t="shared" si="3"/>
        <v>0.96225992107972769</v>
      </c>
      <c r="H5" s="17" t="str">
        <f t="shared" si="4"/>
        <v/>
      </c>
      <c r="I5" s="18"/>
      <c r="J5" s="19" t="str">
        <f>IF(MAX(M1:M2)=M1,K2,K1)</f>
        <v>Rep</v>
      </c>
      <c r="K5" s="57" t="s">
        <v>9</v>
      </c>
      <c r="L5" s="57"/>
      <c r="M5" s="58"/>
    </row>
    <row r="6" spans="1:17" ht="16.5" customHeight="1" x14ac:dyDescent="0.35">
      <c r="A6" s="3">
        <v>4</v>
      </c>
      <c r="B6" s="5">
        <v>366478</v>
      </c>
      <c r="C6" s="8">
        <v>279784</v>
      </c>
      <c r="D6" s="12">
        <f t="shared" si="0"/>
        <v>646262</v>
      </c>
      <c r="E6" s="13">
        <f t="shared" si="1"/>
        <v>0.56707341604488581</v>
      </c>
      <c r="F6" s="16">
        <f t="shared" si="2"/>
        <v>0.43292658395511419</v>
      </c>
      <c r="G6" s="14">
        <f t="shared" si="3"/>
        <v>0.56707341604488581</v>
      </c>
      <c r="H6" s="17" t="str">
        <f t="shared" si="4"/>
        <v/>
      </c>
      <c r="I6" s="18"/>
      <c r="J6" s="20"/>
      <c r="K6" s="59">
        <f>MAX(M1:M2)-MIN(M1:M2)</f>
        <v>5.0519102698227014E-2</v>
      </c>
      <c r="L6" s="60"/>
      <c r="M6" s="61"/>
    </row>
    <row r="7" spans="1:17" ht="15.75" customHeight="1" x14ac:dyDescent="0.35">
      <c r="A7" s="3">
        <v>5</v>
      </c>
      <c r="B7" s="5">
        <v>397545</v>
      </c>
      <c r="C7" s="8">
        <v>250711</v>
      </c>
      <c r="D7" s="12">
        <f t="shared" si="0"/>
        <v>648256</v>
      </c>
      <c r="E7" s="13">
        <f t="shared" si="1"/>
        <v>0.61325309754171187</v>
      </c>
      <c r="F7" s="16">
        <f t="shared" si="2"/>
        <v>0.38674690245828808</v>
      </c>
      <c r="G7" s="14">
        <f t="shared" si="3"/>
        <v>0.61325309754171187</v>
      </c>
      <c r="H7" s="17" t="str">
        <f t="shared" si="4"/>
        <v/>
      </c>
      <c r="I7" s="18"/>
      <c r="J7" s="10"/>
      <c r="K7" s="10"/>
      <c r="L7" s="10"/>
      <c r="M7" s="10"/>
    </row>
    <row r="8" spans="1:17" ht="15.75" customHeight="1" x14ac:dyDescent="0.35">
      <c r="A8" s="3">
        <v>6</v>
      </c>
      <c r="B8" s="6">
        <v>549110</v>
      </c>
      <c r="C8" s="9">
        <v>47024</v>
      </c>
      <c r="D8" s="12">
        <f t="shared" si="0"/>
        <v>596134</v>
      </c>
      <c r="E8" s="14">
        <f t="shared" si="1"/>
        <v>0.92111840626436337</v>
      </c>
      <c r="F8" s="17">
        <f t="shared" si="2"/>
        <v>7.8881593735636621E-2</v>
      </c>
      <c r="G8" s="14">
        <f t="shared" si="3"/>
        <v>0.92111840626436337</v>
      </c>
      <c r="H8" s="17" t="str">
        <f t="shared" si="4"/>
        <v/>
      </c>
      <c r="I8" s="18"/>
      <c r="J8" s="10"/>
      <c r="K8" s="10"/>
      <c r="L8" s="10"/>
      <c r="M8" s="10"/>
    </row>
    <row r="9" spans="1:17" ht="15.75" customHeight="1" x14ac:dyDescent="0.35">
      <c r="A9" s="3">
        <v>7</v>
      </c>
      <c r="B9" s="6">
        <v>444491</v>
      </c>
      <c r="C9" s="9">
        <v>286411</v>
      </c>
      <c r="D9" s="12">
        <f t="shared" si="0"/>
        <v>730902</v>
      </c>
      <c r="E9" s="14">
        <f t="shared" si="1"/>
        <v>0.60814035260541088</v>
      </c>
      <c r="F9" s="17">
        <f t="shared" si="2"/>
        <v>0.39185964739458917</v>
      </c>
      <c r="G9" s="14">
        <f t="shared" si="3"/>
        <v>0.60814035260541088</v>
      </c>
      <c r="H9" s="17" t="str">
        <f t="shared" si="4"/>
        <v/>
      </c>
      <c r="I9" s="18"/>
      <c r="J9" s="10"/>
      <c r="K9" s="10"/>
      <c r="L9" s="10"/>
      <c r="M9" s="10"/>
    </row>
    <row r="10" spans="1:17" ht="15.75" customHeight="1" x14ac:dyDescent="0.35">
      <c r="A10" s="3">
        <v>8</v>
      </c>
      <c r="B10" s="6">
        <v>568383</v>
      </c>
      <c r="C10" s="9">
        <v>242714</v>
      </c>
      <c r="D10" s="12">
        <f t="shared" si="0"/>
        <v>811097</v>
      </c>
      <c r="E10" s="14">
        <f t="shared" si="1"/>
        <v>0.70075835565906419</v>
      </c>
      <c r="F10" s="17">
        <f t="shared" si="2"/>
        <v>0.29924164434093581</v>
      </c>
      <c r="G10" s="14">
        <f t="shared" si="3"/>
        <v>0.70075835565906419</v>
      </c>
      <c r="H10" s="17" t="str">
        <f t="shared" si="4"/>
        <v/>
      </c>
      <c r="I10" s="18"/>
      <c r="J10" s="10"/>
      <c r="K10" s="10"/>
      <c r="L10" s="10"/>
      <c r="M10" s="10"/>
    </row>
    <row r="11" spans="1:17" ht="15.75" customHeight="1" x14ac:dyDescent="0.35">
      <c r="A11" s="3">
        <v>9</v>
      </c>
      <c r="B11" s="6">
        <v>335396</v>
      </c>
      <c r="C11" s="9">
        <v>349290</v>
      </c>
      <c r="D11" s="12">
        <f t="shared" si="0"/>
        <v>684686</v>
      </c>
      <c r="E11" s="14">
        <f t="shared" si="1"/>
        <v>0.4898537431757039</v>
      </c>
      <c r="F11" s="17">
        <f t="shared" si="2"/>
        <v>0.51014625682429615</v>
      </c>
      <c r="G11" s="14" t="str">
        <f t="shared" si="3"/>
        <v/>
      </c>
      <c r="H11" s="17">
        <f t="shared" si="4"/>
        <v>0.51014625682429615</v>
      </c>
      <c r="I11" s="18"/>
      <c r="J11" s="10"/>
      <c r="K11" s="10"/>
      <c r="L11" s="10"/>
      <c r="M11" s="10"/>
    </row>
    <row r="12" spans="1:17" ht="15.75" customHeight="1" x14ac:dyDescent="0.35">
      <c r="A12" s="3">
        <v>10</v>
      </c>
      <c r="B12" s="6">
        <v>385883</v>
      </c>
      <c r="C12" s="9">
        <v>224715</v>
      </c>
      <c r="D12" s="12">
        <f t="shared" si="0"/>
        <v>610598</v>
      </c>
      <c r="E12" s="14">
        <f t="shared" si="1"/>
        <v>0.63197553873415901</v>
      </c>
      <c r="F12" s="17">
        <f t="shared" si="2"/>
        <v>0.36802446126584104</v>
      </c>
      <c r="G12" s="14">
        <f t="shared" si="3"/>
        <v>0.63197553873415901</v>
      </c>
      <c r="H12" s="17" t="str">
        <f t="shared" si="4"/>
        <v/>
      </c>
      <c r="I12" s="18"/>
      <c r="J12" s="10"/>
      <c r="K12" s="10"/>
      <c r="L12" s="10"/>
      <c r="M12" s="10"/>
    </row>
    <row r="13" spans="1:17" ht="15.75" customHeight="1" x14ac:dyDescent="0.35">
      <c r="A13" s="3">
        <v>11</v>
      </c>
      <c r="B13" s="6">
        <v>338581</v>
      </c>
      <c r="C13" s="9">
        <v>336721</v>
      </c>
      <c r="D13" s="12">
        <f t="shared" si="0"/>
        <v>675302</v>
      </c>
      <c r="E13" s="14">
        <f t="shared" si="1"/>
        <v>0.50137716162546531</v>
      </c>
      <c r="F13" s="17">
        <f t="shared" si="2"/>
        <v>0.49862283837453464</v>
      </c>
      <c r="G13" s="14">
        <f t="shared" si="3"/>
        <v>0.50137716162546531</v>
      </c>
      <c r="H13" s="17" t="str">
        <f t="shared" si="4"/>
        <v/>
      </c>
      <c r="I13" s="18"/>
      <c r="J13" s="10"/>
      <c r="K13" s="10"/>
      <c r="L13" s="10"/>
      <c r="M13" s="10"/>
    </row>
    <row r="14" spans="1:17" ht="15.75" customHeight="1" x14ac:dyDescent="0.35">
      <c r="A14" s="3">
        <v>12</v>
      </c>
      <c r="B14" s="6">
        <v>377442</v>
      </c>
      <c r="C14" s="9">
        <v>376174</v>
      </c>
      <c r="D14" s="12">
        <f t="shared" si="0"/>
        <v>753616</v>
      </c>
      <c r="E14" s="14">
        <f t="shared" si="1"/>
        <v>0.50084127725525995</v>
      </c>
      <c r="F14" s="17">
        <f t="shared" si="2"/>
        <v>0.49915872274474005</v>
      </c>
      <c r="G14" s="14">
        <f t="shared" si="3"/>
        <v>0.50084127725525995</v>
      </c>
      <c r="H14" s="17" t="str">
        <f t="shared" si="4"/>
        <v/>
      </c>
      <c r="I14" s="18"/>
      <c r="J14" s="10"/>
      <c r="K14" s="10"/>
      <c r="L14" s="10"/>
      <c r="M14" s="10"/>
    </row>
    <row r="15" spans="1:17" ht="15.75" customHeight="1" x14ac:dyDescent="0.35">
      <c r="A15" s="3">
        <v>13</v>
      </c>
      <c r="B15" s="6">
        <v>446752</v>
      </c>
      <c r="C15" s="9">
        <v>365531</v>
      </c>
      <c r="D15" s="12">
        <f t="shared" si="0"/>
        <v>812283</v>
      </c>
      <c r="E15" s="14">
        <f t="shared" si="1"/>
        <v>0.54999550649219542</v>
      </c>
      <c r="F15" s="17">
        <f t="shared" si="2"/>
        <v>0.45000449350780453</v>
      </c>
      <c r="G15" s="14">
        <f t="shared" si="3"/>
        <v>0.54999550649219542</v>
      </c>
      <c r="H15" s="17" t="str">
        <f t="shared" si="4"/>
        <v/>
      </c>
      <c r="I15" s="18"/>
      <c r="J15" s="10"/>
      <c r="K15" s="10"/>
      <c r="L15" s="10"/>
      <c r="M15" s="10"/>
    </row>
    <row r="16" spans="1:17" ht="15.75" customHeight="1" x14ac:dyDescent="0.35">
      <c r="A16" s="3">
        <v>14</v>
      </c>
      <c r="B16" s="6">
        <v>400639</v>
      </c>
      <c r="C16" s="9">
        <v>315066</v>
      </c>
      <c r="D16" s="12">
        <f t="shared" si="0"/>
        <v>715705</v>
      </c>
      <c r="E16" s="14">
        <f t="shared" si="1"/>
        <v>0.55978231254497313</v>
      </c>
      <c r="F16" s="17">
        <f t="shared" si="2"/>
        <v>0.44021768745502687</v>
      </c>
      <c r="G16" s="14">
        <f t="shared" si="3"/>
        <v>0.55978231254497313</v>
      </c>
      <c r="H16" s="17" t="str">
        <f t="shared" si="4"/>
        <v/>
      </c>
      <c r="I16" s="18"/>
      <c r="J16" s="10"/>
      <c r="K16" s="10"/>
      <c r="L16" s="10"/>
      <c r="M16" s="10"/>
    </row>
    <row r="17" spans="1:9" ht="15.5" x14ac:dyDescent="0.35">
      <c r="A17" s="3">
        <v>15</v>
      </c>
      <c r="B17" s="6">
        <v>510924</v>
      </c>
      <c r="C17" s="9">
        <v>201162</v>
      </c>
      <c r="D17" s="12">
        <f t="shared" si="0"/>
        <v>712086</v>
      </c>
      <c r="E17" s="14">
        <f t="shared" si="1"/>
        <v>0.71750322292532087</v>
      </c>
      <c r="F17" s="17">
        <f t="shared" si="2"/>
        <v>0.28249677707467918</v>
      </c>
      <c r="G17" s="14">
        <f t="shared" si="3"/>
        <v>0.71750322292532087</v>
      </c>
      <c r="H17" s="17" t="str">
        <f t="shared" si="4"/>
        <v/>
      </c>
      <c r="I17" s="18"/>
    </row>
    <row r="18" spans="1:9" ht="15.5" x14ac:dyDescent="0.35">
      <c r="A18" s="3">
        <v>16</v>
      </c>
      <c r="B18" s="6">
        <v>279425</v>
      </c>
      <c r="C18" s="9">
        <v>389293</v>
      </c>
      <c r="D18" s="12">
        <f t="shared" si="0"/>
        <v>668718</v>
      </c>
      <c r="E18" s="14">
        <f t="shared" si="1"/>
        <v>0.41785177010339186</v>
      </c>
      <c r="F18" s="17">
        <f t="shared" si="2"/>
        <v>0.58214822989660808</v>
      </c>
      <c r="G18" s="14" t="str">
        <f t="shared" si="3"/>
        <v/>
      </c>
      <c r="H18" s="17">
        <f t="shared" si="4"/>
        <v>0.58214822989660808</v>
      </c>
      <c r="I18" s="18"/>
    </row>
    <row r="19" spans="1:9" ht="15.5" x14ac:dyDescent="0.35">
      <c r="A19" s="3">
        <v>17</v>
      </c>
      <c r="B19" s="6">
        <v>232868</v>
      </c>
      <c r="C19" s="9">
        <v>370932</v>
      </c>
      <c r="D19" s="12">
        <f t="shared" si="0"/>
        <v>603800</v>
      </c>
      <c r="E19" s="14">
        <f t="shared" si="1"/>
        <v>0.38567075190460415</v>
      </c>
      <c r="F19" s="17">
        <f t="shared" si="2"/>
        <v>0.6143292480953958</v>
      </c>
      <c r="G19" s="14" t="str">
        <f t="shared" si="3"/>
        <v/>
      </c>
      <c r="H19" s="17">
        <f t="shared" si="4"/>
        <v>0.6143292480953958</v>
      </c>
      <c r="I19" s="18"/>
    </row>
    <row r="20" spans="1:9" ht="15.5" x14ac:dyDescent="0.35">
      <c r="A20" s="3">
        <v>18</v>
      </c>
      <c r="B20" s="6">
        <v>273155</v>
      </c>
      <c r="C20" s="9">
        <v>394061</v>
      </c>
      <c r="D20" s="12">
        <f t="shared" si="0"/>
        <v>667216</v>
      </c>
      <c r="E20" s="14">
        <f t="shared" si="1"/>
        <v>0.40939515838948703</v>
      </c>
      <c r="F20" s="17">
        <f t="shared" si="2"/>
        <v>0.59060484161051297</v>
      </c>
      <c r="G20" s="14" t="str">
        <f t="shared" si="3"/>
        <v/>
      </c>
      <c r="H20" s="17">
        <f t="shared" si="4"/>
        <v>0.59060484161051297</v>
      </c>
      <c r="I20" s="18"/>
    </row>
    <row r="21" spans="1:9" ht="15.5" x14ac:dyDescent="0.35">
      <c r="A21" s="3">
        <v>19</v>
      </c>
      <c r="B21" s="6">
        <v>403682</v>
      </c>
      <c r="C21" s="9">
        <v>296248</v>
      </c>
      <c r="D21" s="12">
        <f t="shared" si="0"/>
        <v>699930</v>
      </c>
      <c r="E21" s="14">
        <f t="shared" si="1"/>
        <v>0.5767462460531767</v>
      </c>
      <c r="F21" s="17">
        <f t="shared" si="2"/>
        <v>0.42325375394682324</v>
      </c>
      <c r="G21" s="14">
        <f t="shared" si="3"/>
        <v>0.5767462460531767</v>
      </c>
      <c r="H21" s="17" t="str">
        <f t="shared" si="4"/>
        <v/>
      </c>
      <c r="I21" s="18"/>
    </row>
    <row r="22" spans="1:9" ht="15.5" x14ac:dyDescent="0.35">
      <c r="A22" s="3">
        <v>20</v>
      </c>
      <c r="B22" s="6">
        <v>273901</v>
      </c>
      <c r="C22" s="9">
        <v>383389</v>
      </c>
      <c r="D22" s="12">
        <f t="shared" si="0"/>
        <v>657290</v>
      </c>
      <c r="E22" s="14">
        <f t="shared" si="1"/>
        <v>0.41671256218716246</v>
      </c>
      <c r="F22" s="17">
        <f t="shared" si="2"/>
        <v>0.58328743781283754</v>
      </c>
      <c r="G22" s="14" t="str">
        <f t="shared" si="3"/>
        <v/>
      </c>
      <c r="H22" s="17">
        <f t="shared" si="4"/>
        <v>0.58328743781283754</v>
      </c>
      <c r="I22" s="18"/>
    </row>
    <row r="23" spans="1:9" ht="15.5" x14ac:dyDescent="0.35">
      <c r="A23" s="3">
        <v>21</v>
      </c>
      <c r="B23" s="6">
        <v>406602</v>
      </c>
      <c r="C23" s="9">
        <v>283291</v>
      </c>
      <c r="D23" s="12">
        <f t="shared" si="0"/>
        <v>689893</v>
      </c>
      <c r="E23" s="14">
        <f t="shared" si="1"/>
        <v>0.58936965587417178</v>
      </c>
      <c r="F23" s="17">
        <f t="shared" si="2"/>
        <v>0.41063034412582822</v>
      </c>
      <c r="G23" s="14">
        <f t="shared" si="3"/>
        <v>0.58936965587417178</v>
      </c>
      <c r="H23" s="17" t="str">
        <f t="shared" si="4"/>
        <v/>
      </c>
      <c r="I23" s="18"/>
    </row>
    <row r="24" spans="1:9" ht="15.5" x14ac:dyDescent="0.35">
      <c r="A24" s="3">
        <v>22</v>
      </c>
      <c r="B24" s="6">
        <v>304826</v>
      </c>
      <c r="C24" s="9">
        <v>465968</v>
      </c>
      <c r="D24" s="12">
        <f t="shared" si="0"/>
        <v>770794</v>
      </c>
      <c r="E24" s="14">
        <f t="shared" si="1"/>
        <v>0.39547012561073386</v>
      </c>
      <c r="F24" s="17">
        <f t="shared" si="2"/>
        <v>0.60452987438926609</v>
      </c>
      <c r="G24" s="14" t="str">
        <f t="shared" si="3"/>
        <v/>
      </c>
      <c r="H24" s="17">
        <f t="shared" si="4"/>
        <v>0.60452987438926609</v>
      </c>
      <c r="I24" s="18"/>
    </row>
    <row r="25" spans="1:9" ht="15.5" x14ac:dyDescent="0.35">
      <c r="A25" s="3">
        <v>23</v>
      </c>
      <c r="B25" s="6">
        <v>326334</v>
      </c>
      <c r="C25" s="9">
        <v>428576</v>
      </c>
      <c r="D25" s="12">
        <f t="shared" si="0"/>
        <v>754910</v>
      </c>
      <c r="E25" s="14">
        <f t="shared" si="1"/>
        <v>0.43228199388006516</v>
      </c>
      <c r="F25" s="17">
        <f t="shared" si="2"/>
        <v>0.56771800611993484</v>
      </c>
      <c r="G25" s="14" t="str">
        <f t="shared" si="3"/>
        <v/>
      </c>
      <c r="H25" s="17">
        <f t="shared" si="4"/>
        <v>0.56771800611993484</v>
      </c>
      <c r="I25" s="18"/>
    </row>
    <row r="26" spans="1:9" ht="15.5" x14ac:dyDescent="0.35">
      <c r="A26" s="3">
        <v>24</v>
      </c>
      <c r="B26" s="6">
        <v>284234</v>
      </c>
      <c r="C26" s="9">
        <v>469766</v>
      </c>
      <c r="D26" s="12">
        <f t="shared" si="0"/>
        <v>754000</v>
      </c>
      <c r="E26" s="14">
        <f t="shared" si="1"/>
        <v>0.37696816976127323</v>
      </c>
      <c r="F26" s="17">
        <f t="shared" si="2"/>
        <v>0.62303183023872677</v>
      </c>
      <c r="G26" s="14" t="str">
        <f t="shared" si="3"/>
        <v/>
      </c>
      <c r="H26" s="17">
        <f t="shared" si="4"/>
        <v>0.62303183023872677</v>
      </c>
      <c r="I26" s="18"/>
    </row>
    <row r="27" spans="1:9" ht="15.5" x14ac:dyDescent="0.35">
      <c r="A27" s="3">
        <v>25</v>
      </c>
      <c r="B27" s="6">
        <v>266033</v>
      </c>
      <c r="C27" s="9">
        <v>414274</v>
      </c>
      <c r="D27" s="12">
        <f t="shared" si="0"/>
        <v>680307</v>
      </c>
      <c r="E27" s="14">
        <f t="shared" si="1"/>
        <v>0.39104845312483921</v>
      </c>
      <c r="F27" s="17">
        <f t="shared" si="2"/>
        <v>0.60895154687516073</v>
      </c>
      <c r="G27" s="14" t="str">
        <f t="shared" si="3"/>
        <v/>
      </c>
      <c r="H27" s="17">
        <f t="shared" si="4"/>
        <v>0.60895154687516073</v>
      </c>
      <c r="I27" s="18"/>
    </row>
    <row r="28" spans="1:9" ht="15.5" x14ac:dyDescent="0.35">
      <c r="A28" s="3">
        <v>26</v>
      </c>
      <c r="B28" s="6">
        <v>320050</v>
      </c>
      <c r="C28" s="9">
        <v>396571</v>
      </c>
      <c r="D28" s="12">
        <f t="shared" si="0"/>
        <v>716621</v>
      </c>
      <c r="E28" s="14">
        <f t="shared" si="1"/>
        <v>0.44660985374416884</v>
      </c>
      <c r="F28" s="17">
        <f t="shared" si="2"/>
        <v>0.55339014625583116</v>
      </c>
      <c r="G28" s="14" t="str">
        <f t="shared" si="3"/>
        <v/>
      </c>
      <c r="H28" s="17">
        <f t="shared" si="4"/>
        <v>0.55339014625583116</v>
      </c>
      <c r="I28" s="18"/>
    </row>
    <row r="29" spans="1:9" ht="15.5" x14ac:dyDescent="0.35">
      <c r="A29" s="3">
        <v>27</v>
      </c>
      <c r="B29" s="6">
        <v>430316</v>
      </c>
      <c r="C29" s="9">
        <v>220398</v>
      </c>
      <c r="D29" s="12">
        <f t="shared" si="0"/>
        <v>650714</v>
      </c>
      <c r="E29" s="14">
        <f t="shared" si="1"/>
        <v>0.66129820474125345</v>
      </c>
      <c r="F29" s="17">
        <f t="shared" si="2"/>
        <v>0.33870179525874655</v>
      </c>
      <c r="G29" s="14">
        <f t="shared" si="3"/>
        <v>0.66129820474125345</v>
      </c>
      <c r="H29" s="17" t="str">
        <f t="shared" si="4"/>
        <v/>
      </c>
      <c r="I29" s="18"/>
    </row>
    <row r="30" spans="1:9" ht="15.5" x14ac:dyDescent="0.35">
      <c r="A30" s="3">
        <v>28</v>
      </c>
      <c r="B30" s="6">
        <v>386600</v>
      </c>
      <c r="C30" s="9">
        <v>299899</v>
      </c>
      <c r="D30" s="12">
        <f t="shared" si="0"/>
        <v>686499</v>
      </c>
      <c r="E30" s="14">
        <f t="shared" si="1"/>
        <v>0.56314721507241816</v>
      </c>
      <c r="F30" s="17">
        <f t="shared" si="2"/>
        <v>0.43685278492758184</v>
      </c>
      <c r="G30" s="14">
        <f t="shared" si="3"/>
        <v>0.56314721507241816</v>
      </c>
      <c r="H30" s="17" t="str">
        <f t="shared" si="4"/>
        <v/>
      </c>
      <c r="I30" s="18"/>
    </row>
    <row r="31" spans="1:9" ht="15.5" x14ac:dyDescent="0.35">
      <c r="A31" s="3">
        <v>29</v>
      </c>
      <c r="B31" s="6">
        <v>349832</v>
      </c>
      <c r="C31" s="9">
        <v>236984</v>
      </c>
      <c r="D31" s="12">
        <f t="shared" si="0"/>
        <v>586816</v>
      </c>
      <c r="E31" s="14">
        <f t="shared" si="1"/>
        <v>0.59615279746973493</v>
      </c>
      <c r="F31" s="17">
        <f t="shared" si="2"/>
        <v>0.40384720253026501</v>
      </c>
      <c r="G31" s="14">
        <f t="shared" si="3"/>
        <v>0.59615279746973493</v>
      </c>
      <c r="H31" s="17" t="str">
        <f t="shared" si="4"/>
        <v/>
      </c>
      <c r="I31" s="18"/>
    </row>
    <row r="32" spans="1:9" ht="15.5" x14ac:dyDescent="0.35">
      <c r="A32" s="3">
        <v>30</v>
      </c>
      <c r="B32" s="6">
        <v>341671</v>
      </c>
      <c r="C32" s="9">
        <v>372111</v>
      </c>
      <c r="D32" s="12">
        <f t="shared" si="0"/>
        <v>713782</v>
      </c>
      <c r="E32" s="14">
        <f t="shared" si="1"/>
        <v>0.47867696299430357</v>
      </c>
      <c r="F32" s="17">
        <f t="shared" si="2"/>
        <v>0.52132303700569638</v>
      </c>
      <c r="G32" s="14" t="str">
        <f t="shared" si="3"/>
        <v/>
      </c>
      <c r="H32" s="17">
        <f t="shared" si="4"/>
        <v>0.52132303700569638</v>
      </c>
      <c r="I32" s="18"/>
    </row>
    <row r="33" spans="1:9" ht="15.5" x14ac:dyDescent="0.35">
      <c r="A33" s="3">
        <v>31</v>
      </c>
      <c r="B33" s="6">
        <v>260333</v>
      </c>
      <c r="C33" s="9">
        <v>464375</v>
      </c>
      <c r="D33" s="12">
        <f t="shared" si="0"/>
        <v>724708</v>
      </c>
      <c r="E33" s="14">
        <f t="shared" si="1"/>
        <v>0.35922468083697157</v>
      </c>
      <c r="F33" s="17">
        <f t="shared" si="2"/>
        <v>0.64077531916302843</v>
      </c>
      <c r="G33" s="14" t="str">
        <f t="shared" si="3"/>
        <v/>
      </c>
      <c r="H33" s="17">
        <f t="shared" si="4"/>
        <v>0.64077531916302843</v>
      </c>
      <c r="I33" s="18"/>
    </row>
    <row r="34" spans="1:9" ht="15.5" x14ac:dyDescent="0.35">
      <c r="A34" s="3">
        <v>32</v>
      </c>
      <c r="B34" s="6">
        <v>335406</v>
      </c>
      <c r="C34" s="9">
        <v>327410</v>
      </c>
      <c r="D34" s="12">
        <f t="shared" si="0"/>
        <v>662816</v>
      </c>
      <c r="E34" s="14">
        <f t="shared" si="1"/>
        <v>0.5060318399073046</v>
      </c>
      <c r="F34" s="17">
        <f t="shared" si="2"/>
        <v>0.4939681600926954</v>
      </c>
      <c r="G34" s="14">
        <f t="shared" si="3"/>
        <v>0.5060318399073046</v>
      </c>
      <c r="H34" s="17" t="str">
        <f t="shared" si="4"/>
        <v/>
      </c>
      <c r="I34" s="18"/>
    </row>
    <row r="35" spans="1:9" ht="15.5" x14ac:dyDescent="0.35">
      <c r="A35" s="3">
        <v>33</v>
      </c>
      <c r="B35" s="6">
        <v>235129</v>
      </c>
      <c r="C35" s="9">
        <v>406486</v>
      </c>
      <c r="D35" s="12">
        <f t="shared" si="0"/>
        <v>641615</v>
      </c>
      <c r="E35" s="14">
        <f t="shared" si="1"/>
        <v>0.36646431271089358</v>
      </c>
      <c r="F35" s="17">
        <f t="shared" si="2"/>
        <v>0.63353568728910636</v>
      </c>
      <c r="G35" s="14" t="str">
        <f t="shared" si="3"/>
        <v/>
      </c>
      <c r="H35" s="17">
        <f t="shared" si="4"/>
        <v>0.63353568728910636</v>
      </c>
      <c r="I35" s="18"/>
    </row>
    <row r="36" spans="1:9" ht="15.5" x14ac:dyDescent="0.35">
      <c r="A36" s="3">
        <v>34</v>
      </c>
      <c r="B36" s="6">
        <v>264140</v>
      </c>
      <c r="C36" s="9">
        <v>372592</v>
      </c>
      <c r="D36" s="12">
        <f t="shared" si="0"/>
        <v>636732</v>
      </c>
      <c r="E36" s="14">
        <f t="shared" si="1"/>
        <v>0.41483701148992042</v>
      </c>
      <c r="F36" s="17">
        <f t="shared" si="2"/>
        <v>0.58516298851007964</v>
      </c>
      <c r="G36" s="14" t="str">
        <f t="shared" si="3"/>
        <v/>
      </c>
      <c r="H36" s="17">
        <f t="shared" si="4"/>
        <v>0.58516298851007964</v>
      </c>
      <c r="I36" s="18"/>
    </row>
    <row r="37" spans="1:9" ht="15.5" x14ac:dyDescent="0.35">
      <c r="A37" s="3">
        <v>35</v>
      </c>
      <c r="B37" s="6">
        <v>385927</v>
      </c>
      <c r="C37" s="9">
        <v>332185</v>
      </c>
      <c r="D37" s="12">
        <f t="shared" si="0"/>
        <v>718112</v>
      </c>
      <c r="E37" s="14">
        <f t="shared" si="1"/>
        <v>0.53741895414642837</v>
      </c>
      <c r="F37" s="17">
        <f t="shared" si="2"/>
        <v>0.46258104585357157</v>
      </c>
      <c r="G37" s="14">
        <f t="shared" si="3"/>
        <v>0.53741895414642837</v>
      </c>
      <c r="H37" s="17" t="str">
        <f t="shared" si="4"/>
        <v/>
      </c>
      <c r="I37" s="18"/>
    </row>
    <row r="38" spans="1:9" ht="15.5" x14ac:dyDescent="0.35">
      <c r="A38" s="3">
        <v>36</v>
      </c>
      <c r="B38" s="6">
        <v>287645</v>
      </c>
      <c r="C38" s="9">
        <v>469674</v>
      </c>
      <c r="D38" s="12">
        <f t="shared" si="0"/>
        <v>757319</v>
      </c>
      <c r="E38" s="14">
        <f t="shared" si="1"/>
        <v>0.37982012863799797</v>
      </c>
      <c r="F38" s="17">
        <f t="shared" si="2"/>
        <v>0.62017987136200203</v>
      </c>
      <c r="G38" s="14" t="str">
        <f t="shared" si="3"/>
        <v/>
      </c>
      <c r="H38" s="17">
        <f t="shared" si="4"/>
        <v>0.62017987136200203</v>
      </c>
      <c r="I38" s="18"/>
    </row>
    <row r="39" spans="1:9" ht="15.5" x14ac:dyDescent="0.35">
      <c r="A39" s="3">
        <v>37</v>
      </c>
      <c r="B39" s="6">
        <v>352119</v>
      </c>
      <c r="C39" s="9">
        <v>444633</v>
      </c>
      <c r="D39" s="12">
        <f t="shared" si="0"/>
        <v>796752</v>
      </c>
      <c r="E39" s="14">
        <f t="shared" si="1"/>
        <v>0.44194303873727331</v>
      </c>
      <c r="F39" s="17">
        <f t="shared" si="2"/>
        <v>0.55805696126272664</v>
      </c>
      <c r="G39" s="14" t="str">
        <f t="shared" si="3"/>
        <v/>
      </c>
      <c r="H39" s="17">
        <f t="shared" si="4"/>
        <v>0.55805696126272664</v>
      </c>
      <c r="I39" s="18"/>
    </row>
    <row r="40" spans="1:9" ht="15.5" x14ac:dyDescent="0.35">
      <c r="A40" s="3">
        <v>38</v>
      </c>
      <c r="B40" s="6">
        <v>320157</v>
      </c>
      <c r="C40" s="9">
        <v>380270</v>
      </c>
      <c r="D40" s="12">
        <f t="shared" si="0"/>
        <v>700427</v>
      </c>
      <c r="E40" s="14">
        <f t="shared" si="1"/>
        <v>0.45708831898256347</v>
      </c>
      <c r="F40" s="17">
        <f t="shared" si="2"/>
        <v>0.54291168101743648</v>
      </c>
      <c r="G40" s="14" t="str">
        <f t="shared" si="3"/>
        <v/>
      </c>
      <c r="H40" s="17">
        <f t="shared" si="4"/>
        <v>0.54291168101743648</v>
      </c>
      <c r="I40" s="18"/>
    </row>
  </sheetData>
  <mergeCells count="7">
    <mergeCell ref="J1:J2"/>
    <mergeCell ref="J4:M4"/>
    <mergeCell ref="K5:M5"/>
    <mergeCell ref="K6:M6"/>
    <mergeCell ref="B1:C1"/>
    <mergeCell ref="E1:F1"/>
    <mergeCell ref="G1:H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workbookViewId="0">
      <selection activeCell="A2" sqref="A2"/>
    </sheetView>
  </sheetViews>
  <sheetFormatPr defaultColWidth="9.26953125" defaultRowHeight="12.5" x14ac:dyDescent="0.25"/>
  <cols>
    <col min="1" max="1" width="9.453125" customWidth="1"/>
    <col min="2" max="3" width="7.1796875" customWidth="1"/>
    <col min="4" max="4" width="3.26953125" hidden="1" customWidth="1"/>
    <col min="5" max="5" width="0" hidden="1" customWidth="1"/>
    <col min="6" max="7" width="8.54296875" hidden="1" customWidth="1"/>
    <col min="9" max="9" width="29" customWidth="1"/>
    <col min="10" max="10" width="14.26953125" customWidth="1"/>
    <col min="11" max="12" width="14.1796875" customWidth="1"/>
  </cols>
  <sheetData>
    <row r="1" spans="1:12" ht="15.75" customHeight="1" x14ac:dyDescent="0.35">
      <c r="A1" s="29"/>
      <c r="B1" s="62" t="s">
        <v>1</v>
      </c>
      <c r="C1" s="63"/>
      <c r="D1" s="32"/>
      <c r="E1" s="68" t="s">
        <v>10</v>
      </c>
      <c r="F1" s="69"/>
      <c r="G1" s="70"/>
      <c r="H1" s="18"/>
      <c r="I1" s="52" t="s">
        <v>11</v>
      </c>
      <c r="J1" s="21" t="s">
        <v>2</v>
      </c>
      <c r="K1" s="24"/>
      <c r="L1" s="40">
        <f>MEDIAN(B2:B40)</f>
        <v>0.50370450076638495</v>
      </c>
    </row>
    <row r="2" spans="1:12" ht="16.5" customHeight="1" x14ac:dyDescent="0.35">
      <c r="A2" s="2" t="s">
        <v>0</v>
      </c>
      <c r="B2" s="30" t="s">
        <v>2</v>
      </c>
      <c r="C2" s="31" t="s">
        <v>3</v>
      </c>
      <c r="D2" s="32"/>
      <c r="E2" s="33" t="s">
        <v>0</v>
      </c>
      <c r="F2" s="35" t="s">
        <v>2</v>
      </c>
      <c r="G2" s="38" t="s">
        <v>3</v>
      </c>
      <c r="H2" s="18"/>
      <c r="I2" s="53"/>
      <c r="J2" s="22" t="s">
        <v>3</v>
      </c>
      <c r="K2" s="25"/>
      <c r="L2" s="41">
        <f>MEDIAN(C2:C40)</f>
        <v>0.49629549923361505</v>
      </c>
    </row>
    <row r="3" spans="1:12" ht="15.75" customHeight="1" x14ac:dyDescent="0.35">
      <c r="A3" s="2">
        <v>1</v>
      </c>
      <c r="B3" s="13">
        <f>'Lopsided Margins'!E3</f>
        <v>0.84047115649956528</v>
      </c>
      <c r="C3" s="16">
        <f>'Lopsided Margins'!F3</f>
        <v>0.15952884350043467</v>
      </c>
      <c r="D3" s="32">
        <f>RANK(B3,$B$3:$B$3)</f>
        <v>1</v>
      </c>
      <c r="E3" s="33">
        <v>1</v>
      </c>
      <c r="F3" s="36" t="e">
        <f t="shared" ref="F3:F40" si="0">INDEX($B$3:$B$3,MATCH(14,$D$3:$D$3,0))</f>
        <v>#N/A</v>
      </c>
      <c r="G3" s="39" t="e">
        <f t="shared" ref="G3:G40" si="1">INDEX($C$3:$C$3,MATCH(14,$D$3:$D$3,0))</f>
        <v>#N/A</v>
      </c>
      <c r="H3" s="18"/>
      <c r="I3" s="52" t="s">
        <v>12</v>
      </c>
      <c r="J3" s="21" t="s">
        <v>2</v>
      </c>
      <c r="K3" s="24"/>
      <c r="L3" s="40">
        <f>AVERAGE(B2:B40)</f>
        <v>0.53683537386715419</v>
      </c>
    </row>
    <row r="4" spans="1:12" ht="16.5" customHeight="1" x14ac:dyDescent="0.35">
      <c r="A4" s="3">
        <v>2</v>
      </c>
      <c r="B4" s="14">
        <f>'Lopsided Margins'!E4</f>
        <v>0.63511253214391372</v>
      </c>
      <c r="C4" s="17">
        <f>'Lopsided Margins'!F4</f>
        <v>0.36488746785608628</v>
      </c>
      <c r="E4" s="34">
        <v>2</v>
      </c>
      <c r="F4" s="37" t="e">
        <f t="shared" si="0"/>
        <v>#N/A</v>
      </c>
      <c r="G4" s="37" t="e">
        <f t="shared" si="1"/>
        <v>#N/A</v>
      </c>
      <c r="H4" s="18"/>
      <c r="I4" s="53"/>
      <c r="J4" s="22" t="s">
        <v>3</v>
      </c>
      <c r="K4" s="25"/>
      <c r="L4" s="41">
        <f>AVERAGE(C2:C40)</f>
        <v>0.46316462613284576</v>
      </c>
    </row>
    <row r="5" spans="1:12" ht="15.75" customHeight="1" x14ac:dyDescent="0.35">
      <c r="A5" s="3">
        <v>3</v>
      </c>
      <c r="B5" s="14">
        <f>'Lopsided Margins'!E5</f>
        <v>0.96225992107972769</v>
      </c>
      <c r="C5" s="17">
        <f>'Lopsided Margins'!F5</f>
        <v>3.7740078920272271E-2</v>
      </c>
      <c r="E5" s="34">
        <v>3</v>
      </c>
      <c r="F5" s="37" t="e">
        <f t="shared" si="0"/>
        <v>#N/A</v>
      </c>
      <c r="G5" s="37" t="e">
        <f t="shared" si="1"/>
        <v>#N/A</v>
      </c>
      <c r="H5" s="18"/>
      <c r="I5" s="52" t="s">
        <v>13</v>
      </c>
      <c r="J5" s="21" t="s">
        <v>2</v>
      </c>
      <c r="K5" s="24"/>
      <c r="L5" s="40">
        <f>L3-L1</f>
        <v>3.3130873100769231E-2</v>
      </c>
    </row>
    <row r="6" spans="1:12" ht="16.5" customHeight="1" x14ac:dyDescent="0.35">
      <c r="A6" s="3">
        <v>4</v>
      </c>
      <c r="B6" s="14">
        <f>'Lopsided Margins'!E6</f>
        <v>0.56707341604488581</v>
      </c>
      <c r="C6" s="17">
        <f>'Lopsided Margins'!F6</f>
        <v>0.43292658395511419</v>
      </c>
      <c r="E6" s="34">
        <v>4</v>
      </c>
      <c r="F6" s="37" t="e">
        <f t="shared" si="0"/>
        <v>#N/A</v>
      </c>
      <c r="G6" s="37" t="e">
        <f t="shared" si="1"/>
        <v>#N/A</v>
      </c>
      <c r="H6" s="18"/>
      <c r="I6" s="53"/>
      <c r="J6" s="22" t="s">
        <v>3</v>
      </c>
      <c r="K6" s="25"/>
      <c r="L6" s="41">
        <f>L4-L2</f>
        <v>-3.3130873100769287E-2</v>
      </c>
    </row>
    <row r="7" spans="1:12" ht="16.5" customHeight="1" x14ac:dyDescent="0.35">
      <c r="A7" s="3">
        <v>5</v>
      </c>
      <c r="B7" s="14">
        <f>'Lopsided Margins'!E7</f>
        <v>0.61325309754171187</v>
      </c>
      <c r="C7" s="17">
        <f>'Lopsided Margins'!F7</f>
        <v>0.38674690245828808</v>
      </c>
      <c r="E7" s="34">
        <v>5</v>
      </c>
      <c r="F7" s="37" t="e">
        <f t="shared" si="0"/>
        <v>#N/A</v>
      </c>
      <c r="G7" s="37" t="e">
        <f t="shared" si="1"/>
        <v>#N/A</v>
      </c>
      <c r="H7" s="18"/>
      <c r="I7" s="10"/>
      <c r="J7" s="10"/>
      <c r="K7" s="10"/>
      <c r="L7" s="10"/>
    </row>
    <row r="8" spans="1:12" ht="15.75" customHeight="1" x14ac:dyDescent="0.35">
      <c r="A8" s="3">
        <v>6</v>
      </c>
      <c r="B8" s="14">
        <f>'Lopsided Margins'!E8</f>
        <v>0.92111840626436337</v>
      </c>
      <c r="C8" s="17">
        <f>'Lopsided Margins'!F8</f>
        <v>7.8881593735636621E-2</v>
      </c>
      <c r="E8" s="34">
        <v>6</v>
      </c>
      <c r="F8" s="37" t="e">
        <f t="shared" si="0"/>
        <v>#N/A</v>
      </c>
      <c r="G8" s="37" t="e">
        <f t="shared" si="1"/>
        <v>#N/A</v>
      </c>
      <c r="H8" s="18"/>
      <c r="I8" s="54" t="s">
        <v>14</v>
      </c>
      <c r="J8" s="55"/>
      <c r="K8" s="55"/>
      <c r="L8" s="56"/>
    </row>
    <row r="9" spans="1:12" ht="15.75" customHeight="1" x14ac:dyDescent="0.35">
      <c r="A9" s="3">
        <v>7</v>
      </c>
      <c r="B9" s="14">
        <f>'Lopsided Margins'!E9</f>
        <v>0.60814035260541088</v>
      </c>
      <c r="C9" s="17">
        <f>'Lopsided Margins'!F9</f>
        <v>0.39185964739458917</v>
      </c>
      <c r="E9" s="34">
        <v>7</v>
      </c>
      <c r="F9" s="37" t="e">
        <f t="shared" si="0"/>
        <v>#N/A</v>
      </c>
      <c r="G9" s="37" t="e">
        <f t="shared" si="1"/>
        <v>#N/A</v>
      </c>
      <c r="H9" s="18"/>
      <c r="I9" s="19" t="str">
        <f>IF(MAX(L5:L6)=L5,J6,J5)</f>
        <v>Rep</v>
      </c>
      <c r="J9" s="57" t="s">
        <v>15</v>
      </c>
      <c r="K9" s="57"/>
      <c r="L9" s="58"/>
    </row>
    <row r="10" spans="1:12" ht="16.5" customHeight="1" x14ac:dyDescent="0.35">
      <c r="A10" s="3">
        <v>8</v>
      </c>
      <c r="B10" s="14">
        <f>'Lopsided Margins'!E10</f>
        <v>0.70075835565906419</v>
      </c>
      <c r="C10" s="17">
        <f>'Lopsided Margins'!F10</f>
        <v>0.29924164434093581</v>
      </c>
      <c r="E10" s="34">
        <v>8</v>
      </c>
      <c r="F10" s="37" t="e">
        <f t="shared" si="0"/>
        <v>#N/A</v>
      </c>
      <c r="G10" s="37" t="e">
        <f t="shared" si="1"/>
        <v>#N/A</v>
      </c>
      <c r="H10" s="18"/>
      <c r="I10" s="20"/>
      <c r="J10" s="59">
        <f>ABS(MIN(L5:L6))</f>
        <v>3.3130873100769287E-2</v>
      </c>
      <c r="K10" s="60"/>
      <c r="L10" s="61"/>
    </row>
    <row r="11" spans="1:12" ht="15.75" customHeight="1" x14ac:dyDescent="0.35">
      <c r="A11" s="3">
        <v>9</v>
      </c>
      <c r="B11" s="14">
        <f>'Lopsided Margins'!E11</f>
        <v>0.4898537431757039</v>
      </c>
      <c r="C11" s="17">
        <f>'Lopsided Margins'!F11</f>
        <v>0.51014625682429615</v>
      </c>
      <c r="E11" s="34">
        <v>9</v>
      </c>
      <c r="F11" s="37" t="e">
        <f t="shared" si="0"/>
        <v>#N/A</v>
      </c>
      <c r="G11" s="37" t="e">
        <f t="shared" si="1"/>
        <v>#N/A</v>
      </c>
      <c r="H11" s="18"/>
      <c r="I11" s="10"/>
      <c r="J11" s="10"/>
      <c r="K11" s="10"/>
      <c r="L11" s="10"/>
    </row>
    <row r="12" spans="1:12" ht="15.75" customHeight="1" x14ac:dyDescent="0.35">
      <c r="A12" s="3">
        <v>10</v>
      </c>
      <c r="B12" s="14">
        <f>'Lopsided Margins'!E12</f>
        <v>0.63197553873415901</v>
      </c>
      <c r="C12" s="17">
        <f>'Lopsided Margins'!F12</f>
        <v>0.36802446126584104</v>
      </c>
      <c r="E12" s="34">
        <v>10</v>
      </c>
      <c r="F12" s="37" t="e">
        <f t="shared" si="0"/>
        <v>#N/A</v>
      </c>
      <c r="G12" s="37" t="e">
        <f t="shared" si="1"/>
        <v>#N/A</v>
      </c>
      <c r="H12" s="18"/>
      <c r="I12" s="10"/>
      <c r="J12" s="10"/>
      <c r="K12" s="10"/>
      <c r="L12" s="10"/>
    </row>
    <row r="13" spans="1:12" ht="15.75" customHeight="1" x14ac:dyDescent="0.35">
      <c r="A13" s="3">
        <v>11</v>
      </c>
      <c r="B13" s="14">
        <f>'Lopsided Margins'!E13</f>
        <v>0.50137716162546531</v>
      </c>
      <c r="C13" s="17">
        <f>'Lopsided Margins'!F13</f>
        <v>0.49862283837453464</v>
      </c>
      <c r="E13" s="34">
        <v>11</v>
      </c>
      <c r="F13" s="37" t="e">
        <f t="shared" si="0"/>
        <v>#N/A</v>
      </c>
      <c r="G13" s="37" t="e">
        <f t="shared" si="1"/>
        <v>#N/A</v>
      </c>
      <c r="H13" s="18"/>
      <c r="I13" s="10"/>
      <c r="J13" s="10"/>
      <c r="K13" s="10"/>
      <c r="L13" s="10"/>
    </row>
    <row r="14" spans="1:12" ht="15.75" customHeight="1" x14ac:dyDescent="0.35">
      <c r="A14" s="3">
        <v>12</v>
      </c>
      <c r="B14" s="14">
        <f>'Lopsided Margins'!E14</f>
        <v>0.50084127725525995</v>
      </c>
      <c r="C14" s="17">
        <f>'Lopsided Margins'!F14</f>
        <v>0.49915872274474005</v>
      </c>
      <c r="E14" s="34">
        <v>12</v>
      </c>
      <c r="F14" s="37" t="e">
        <f t="shared" si="0"/>
        <v>#N/A</v>
      </c>
      <c r="G14" s="37" t="e">
        <f t="shared" si="1"/>
        <v>#N/A</v>
      </c>
      <c r="H14" s="18"/>
      <c r="I14" s="10"/>
      <c r="J14" s="10"/>
      <c r="K14" s="10"/>
      <c r="L14" s="10"/>
    </row>
    <row r="15" spans="1:12" ht="15.75" customHeight="1" x14ac:dyDescent="0.35">
      <c r="A15" s="3">
        <v>13</v>
      </c>
      <c r="B15" s="14">
        <f>'Lopsided Margins'!E15</f>
        <v>0.54999550649219542</v>
      </c>
      <c r="C15" s="17">
        <f>'Lopsided Margins'!F15</f>
        <v>0.45000449350780453</v>
      </c>
      <c r="E15" s="34">
        <v>13</v>
      </c>
      <c r="F15" s="37" t="e">
        <f t="shared" si="0"/>
        <v>#N/A</v>
      </c>
      <c r="G15" s="37" t="e">
        <f t="shared" si="1"/>
        <v>#N/A</v>
      </c>
      <c r="H15" s="18"/>
      <c r="I15" s="10"/>
      <c r="J15" s="10"/>
      <c r="K15" s="10"/>
      <c r="L15" s="10"/>
    </row>
    <row r="16" spans="1:12" ht="15.75" customHeight="1" x14ac:dyDescent="0.35">
      <c r="A16" s="3">
        <v>14</v>
      </c>
      <c r="B16" s="14">
        <f>'Lopsided Margins'!E16</f>
        <v>0.55978231254497313</v>
      </c>
      <c r="C16" s="17">
        <f>'Lopsided Margins'!F16</f>
        <v>0.44021768745502687</v>
      </c>
      <c r="E16" s="34">
        <v>14</v>
      </c>
      <c r="F16" s="37" t="e">
        <f t="shared" si="0"/>
        <v>#N/A</v>
      </c>
      <c r="G16" s="37" t="e">
        <f t="shared" si="1"/>
        <v>#N/A</v>
      </c>
      <c r="H16" s="18"/>
      <c r="I16" s="10"/>
      <c r="J16" s="10"/>
      <c r="K16" s="10"/>
      <c r="L16" s="10"/>
    </row>
    <row r="17" spans="1:8" ht="15.5" x14ac:dyDescent="0.35">
      <c r="A17" s="3">
        <v>15</v>
      </c>
      <c r="B17" s="14">
        <f>'Lopsided Margins'!E17</f>
        <v>0.71750322292532087</v>
      </c>
      <c r="C17" s="17">
        <f>'Lopsided Margins'!F17</f>
        <v>0.28249677707467918</v>
      </c>
      <c r="E17" s="34">
        <v>15</v>
      </c>
      <c r="F17" s="37" t="e">
        <f t="shared" si="0"/>
        <v>#N/A</v>
      </c>
      <c r="G17" s="37" t="e">
        <f t="shared" si="1"/>
        <v>#N/A</v>
      </c>
      <c r="H17" s="18"/>
    </row>
    <row r="18" spans="1:8" ht="15.5" x14ac:dyDescent="0.35">
      <c r="A18" s="3">
        <v>16</v>
      </c>
      <c r="B18" s="14">
        <f>'Lopsided Margins'!E18</f>
        <v>0.41785177010339186</v>
      </c>
      <c r="C18" s="17">
        <f>'Lopsided Margins'!F18</f>
        <v>0.58214822989660808</v>
      </c>
      <c r="E18" s="34">
        <v>16</v>
      </c>
      <c r="F18" s="37" t="e">
        <f t="shared" si="0"/>
        <v>#N/A</v>
      </c>
      <c r="G18" s="37" t="e">
        <f t="shared" si="1"/>
        <v>#N/A</v>
      </c>
      <c r="H18" s="18"/>
    </row>
    <row r="19" spans="1:8" ht="15.5" x14ac:dyDescent="0.35">
      <c r="A19" s="3">
        <v>17</v>
      </c>
      <c r="B19" s="14">
        <f>'Lopsided Margins'!E19</f>
        <v>0.38567075190460415</v>
      </c>
      <c r="C19" s="17">
        <f>'Lopsided Margins'!F19</f>
        <v>0.6143292480953958</v>
      </c>
      <c r="E19" s="34">
        <v>17</v>
      </c>
      <c r="F19" s="37" t="e">
        <f t="shared" si="0"/>
        <v>#N/A</v>
      </c>
      <c r="G19" s="37" t="e">
        <f t="shared" si="1"/>
        <v>#N/A</v>
      </c>
      <c r="H19" s="18"/>
    </row>
    <row r="20" spans="1:8" ht="15.5" x14ac:dyDescent="0.35">
      <c r="A20" s="3">
        <v>18</v>
      </c>
      <c r="B20" s="14">
        <f>'Lopsided Margins'!E20</f>
        <v>0.40939515838948703</v>
      </c>
      <c r="C20" s="17">
        <f>'Lopsided Margins'!F20</f>
        <v>0.59060484161051297</v>
      </c>
      <c r="E20" s="34">
        <v>18</v>
      </c>
      <c r="F20" s="37" t="e">
        <f t="shared" si="0"/>
        <v>#N/A</v>
      </c>
      <c r="G20" s="37" t="e">
        <f t="shared" si="1"/>
        <v>#N/A</v>
      </c>
      <c r="H20" s="18"/>
    </row>
    <row r="21" spans="1:8" ht="15.5" x14ac:dyDescent="0.35">
      <c r="A21" s="3">
        <v>19</v>
      </c>
      <c r="B21" s="14">
        <f>'Lopsided Margins'!E21</f>
        <v>0.5767462460531767</v>
      </c>
      <c r="C21" s="17">
        <f>'Lopsided Margins'!F21</f>
        <v>0.42325375394682324</v>
      </c>
      <c r="E21" s="34">
        <v>19</v>
      </c>
      <c r="F21" s="37" t="e">
        <f t="shared" si="0"/>
        <v>#N/A</v>
      </c>
      <c r="G21" s="37" t="e">
        <f t="shared" si="1"/>
        <v>#N/A</v>
      </c>
      <c r="H21" s="18"/>
    </row>
    <row r="22" spans="1:8" ht="15.5" x14ac:dyDescent="0.35">
      <c r="A22" s="3">
        <v>20</v>
      </c>
      <c r="B22" s="14">
        <f>'Lopsided Margins'!E22</f>
        <v>0.41671256218716246</v>
      </c>
      <c r="C22" s="17">
        <f>'Lopsided Margins'!F22</f>
        <v>0.58328743781283754</v>
      </c>
      <c r="E22" s="34">
        <v>20</v>
      </c>
      <c r="F22" s="37" t="e">
        <f t="shared" si="0"/>
        <v>#N/A</v>
      </c>
      <c r="G22" s="37" t="e">
        <f t="shared" si="1"/>
        <v>#N/A</v>
      </c>
      <c r="H22" s="18"/>
    </row>
    <row r="23" spans="1:8" ht="15.5" x14ac:dyDescent="0.35">
      <c r="A23" s="3">
        <v>21</v>
      </c>
      <c r="B23" s="14">
        <f>'Lopsided Margins'!E23</f>
        <v>0.58936965587417178</v>
      </c>
      <c r="C23" s="17">
        <f>'Lopsided Margins'!F23</f>
        <v>0.41063034412582822</v>
      </c>
      <c r="E23" s="34">
        <v>21</v>
      </c>
      <c r="F23" s="37" t="e">
        <f t="shared" si="0"/>
        <v>#N/A</v>
      </c>
      <c r="G23" s="37" t="e">
        <f t="shared" si="1"/>
        <v>#N/A</v>
      </c>
      <c r="H23" s="18"/>
    </row>
    <row r="24" spans="1:8" ht="15.5" x14ac:dyDescent="0.35">
      <c r="A24" s="3">
        <v>22</v>
      </c>
      <c r="B24" s="14">
        <f>'Lopsided Margins'!E24</f>
        <v>0.39547012561073386</v>
      </c>
      <c r="C24" s="17">
        <f>'Lopsided Margins'!F24</f>
        <v>0.60452987438926609</v>
      </c>
      <c r="E24" s="34">
        <v>22</v>
      </c>
      <c r="F24" s="37" t="e">
        <f t="shared" si="0"/>
        <v>#N/A</v>
      </c>
      <c r="G24" s="37" t="e">
        <f t="shared" si="1"/>
        <v>#N/A</v>
      </c>
      <c r="H24" s="18"/>
    </row>
    <row r="25" spans="1:8" ht="15.5" x14ac:dyDescent="0.35">
      <c r="A25" s="3">
        <v>23</v>
      </c>
      <c r="B25" s="14">
        <f>'Lopsided Margins'!E25</f>
        <v>0.43228199388006516</v>
      </c>
      <c r="C25" s="17">
        <f>'Lopsided Margins'!F25</f>
        <v>0.56771800611993484</v>
      </c>
      <c r="E25" s="34">
        <v>23</v>
      </c>
      <c r="F25" s="37" t="e">
        <f t="shared" si="0"/>
        <v>#N/A</v>
      </c>
      <c r="G25" s="37" t="e">
        <f t="shared" si="1"/>
        <v>#N/A</v>
      </c>
      <c r="H25" s="18"/>
    </row>
    <row r="26" spans="1:8" ht="15.5" x14ac:dyDescent="0.35">
      <c r="A26" s="3">
        <v>24</v>
      </c>
      <c r="B26" s="14">
        <f>'Lopsided Margins'!E26</f>
        <v>0.37696816976127323</v>
      </c>
      <c r="C26" s="17">
        <f>'Lopsided Margins'!F26</f>
        <v>0.62303183023872677</v>
      </c>
      <c r="E26" s="34">
        <v>24</v>
      </c>
      <c r="F26" s="37" t="e">
        <f t="shared" si="0"/>
        <v>#N/A</v>
      </c>
      <c r="G26" s="37" t="e">
        <f t="shared" si="1"/>
        <v>#N/A</v>
      </c>
      <c r="H26" s="18"/>
    </row>
    <row r="27" spans="1:8" ht="15.5" x14ac:dyDescent="0.35">
      <c r="A27" s="3">
        <v>25</v>
      </c>
      <c r="B27" s="14">
        <f>'Lopsided Margins'!E27</f>
        <v>0.39104845312483921</v>
      </c>
      <c r="C27" s="17">
        <f>'Lopsided Margins'!F27</f>
        <v>0.60895154687516073</v>
      </c>
      <c r="E27" s="34">
        <v>25</v>
      </c>
      <c r="F27" s="37" t="e">
        <f t="shared" si="0"/>
        <v>#N/A</v>
      </c>
      <c r="G27" s="37" t="e">
        <f t="shared" si="1"/>
        <v>#N/A</v>
      </c>
      <c r="H27" s="18"/>
    </row>
    <row r="28" spans="1:8" ht="15.5" x14ac:dyDescent="0.35">
      <c r="A28" s="3">
        <v>26</v>
      </c>
      <c r="B28" s="14">
        <f>'Lopsided Margins'!E28</f>
        <v>0.44660985374416884</v>
      </c>
      <c r="C28" s="17">
        <f>'Lopsided Margins'!F28</f>
        <v>0.55339014625583116</v>
      </c>
      <c r="E28" s="34">
        <v>26</v>
      </c>
      <c r="F28" s="37" t="e">
        <f t="shared" si="0"/>
        <v>#N/A</v>
      </c>
      <c r="G28" s="37" t="e">
        <f t="shared" si="1"/>
        <v>#N/A</v>
      </c>
      <c r="H28" s="18"/>
    </row>
    <row r="29" spans="1:8" ht="15.5" x14ac:dyDescent="0.35">
      <c r="A29" s="3">
        <v>27</v>
      </c>
      <c r="B29" s="14">
        <f>'Lopsided Margins'!E29</f>
        <v>0.66129820474125345</v>
      </c>
      <c r="C29" s="17">
        <f>'Lopsided Margins'!F29</f>
        <v>0.33870179525874655</v>
      </c>
      <c r="E29" s="34">
        <v>27</v>
      </c>
      <c r="F29" s="37" t="e">
        <f t="shared" si="0"/>
        <v>#N/A</v>
      </c>
      <c r="G29" s="37" t="e">
        <f t="shared" si="1"/>
        <v>#N/A</v>
      </c>
      <c r="H29" s="18"/>
    </row>
    <row r="30" spans="1:8" ht="15.5" x14ac:dyDescent="0.35">
      <c r="A30" s="3">
        <v>28</v>
      </c>
      <c r="B30" s="14">
        <f>'Lopsided Margins'!E30</f>
        <v>0.56314721507241816</v>
      </c>
      <c r="C30" s="17">
        <f>'Lopsided Margins'!F30</f>
        <v>0.43685278492758184</v>
      </c>
      <c r="E30" s="34">
        <v>28</v>
      </c>
      <c r="F30" s="37" t="e">
        <f t="shared" si="0"/>
        <v>#N/A</v>
      </c>
      <c r="G30" s="37" t="e">
        <f t="shared" si="1"/>
        <v>#N/A</v>
      </c>
      <c r="H30" s="18"/>
    </row>
    <row r="31" spans="1:8" ht="15.5" x14ac:dyDescent="0.35">
      <c r="A31" s="3">
        <v>29</v>
      </c>
      <c r="B31" s="14">
        <f>'Lopsided Margins'!E31</f>
        <v>0.59615279746973493</v>
      </c>
      <c r="C31" s="17">
        <f>'Lopsided Margins'!F31</f>
        <v>0.40384720253026501</v>
      </c>
      <c r="E31" s="34">
        <v>29</v>
      </c>
      <c r="F31" s="37" t="e">
        <f t="shared" si="0"/>
        <v>#N/A</v>
      </c>
      <c r="G31" s="37" t="e">
        <f t="shared" si="1"/>
        <v>#N/A</v>
      </c>
      <c r="H31" s="18"/>
    </row>
    <row r="32" spans="1:8" ht="15.5" x14ac:dyDescent="0.35">
      <c r="A32" s="3">
        <v>30</v>
      </c>
      <c r="B32" s="14">
        <f>'Lopsided Margins'!E32</f>
        <v>0.47867696299430357</v>
      </c>
      <c r="C32" s="17">
        <f>'Lopsided Margins'!F32</f>
        <v>0.52132303700569638</v>
      </c>
      <c r="E32" s="34">
        <v>30</v>
      </c>
      <c r="F32" s="37" t="e">
        <f t="shared" si="0"/>
        <v>#N/A</v>
      </c>
      <c r="G32" s="37" t="e">
        <f t="shared" si="1"/>
        <v>#N/A</v>
      </c>
      <c r="H32" s="18"/>
    </row>
    <row r="33" spans="1:8" ht="15.5" x14ac:dyDescent="0.35">
      <c r="A33" s="3">
        <v>31</v>
      </c>
      <c r="B33" s="14">
        <f>'Lopsided Margins'!E33</f>
        <v>0.35922468083697157</v>
      </c>
      <c r="C33" s="17">
        <f>'Lopsided Margins'!F33</f>
        <v>0.64077531916302843</v>
      </c>
      <c r="E33" s="34">
        <v>31</v>
      </c>
      <c r="F33" s="37" t="e">
        <f t="shared" si="0"/>
        <v>#N/A</v>
      </c>
      <c r="G33" s="37" t="e">
        <f t="shared" si="1"/>
        <v>#N/A</v>
      </c>
      <c r="H33" s="18"/>
    </row>
    <row r="34" spans="1:8" ht="15.5" x14ac:dyDescent="0.35">
      <c r="A34" s="3">
        <v>32</v>
      </c>
      <c r="B34" s="14">
        <f>'Lopsided Margins'!E34</f>
        <v>0.5060318399073046</v>
      </c>
      <c r="C34" s="17">
        <f>'Lopsided Margins'!F34</f>
        <v>0.4939681600926954</v>
      </c>
      <c r="E34" s="34">
        <v>32</v>
      </c>
      <c r="F34" s="37" t="e">
        <f t="shared" si="0"/>
        <v>#N/A</v>
      </c>
      <c r="G34" s="37" t="e">
        <f t="shared" si="1"/>
        <v>#N/A</v>
      </c>
      <c r="H34" s="18"/>
    </row>
    <row r="35" spans="1:8" ht="15.5" x14ac:dyDescent="0.35">
      <c r="A35" s="3">
        <v>33</v>
      </c>
      <c r="B35" s="14">
        <f>'Lopsided Margins'!E35</f>
        <v>0.36646431271089358</v>
      </c>
      <c r="C35" s="17">
        <f>'Lopsided Margins'!F35</f>
        <v>0.63353568728910636</v>
      </c>
      <c r="E35" s="34">
        <v>33</v>
      </c>
      <c r="F35" s="37" t="e">
        <f t="shared" si="0"/>
        <v>#N/A</v>
      </c>
      <c r="G35" s="37" t="e">
        <f t="shared" si="1"/>
        <v>#N/A</v>
      </c>
      <c r="H35" s="18"/>
    </row>
    <row r="36" spans="1:8" ht="15.5" x14ac:dyDescent="0.35">
      <c r="A36" s="3">
        <v>34</v>
      </c>
      <c r="B36" s="14">
        <f>'Lopsided Margins'!E36</f>
        <v>0.41483701148992042</v>
      </c>
      <c r="C36" s="17">
        <f>'Lopsided Margins'!F36</f>
        <v>0.58516298851007964</v>
      </c>
      <c r="E36" s="34">
        <v>34</v>
      </c>
      <c r="F36" s="37" t="e">
        <f t="shared" si="0"/>
        <v>#N/A</v>
      </c>
      <c r="G36" s="37" t="e">
        <f t="shared" si="1"/>
        <v>#N/A</v>
      </c>
      <c r="H36" s="18"/>
    </row>
    <row r="37" spans="1:8" ht="15.5" x14ac:dyDescent="0.35">
      <c r="A37" s="3">
        <v>35</v>
      </c>
      <c r="B37" s="14">
        <f>'Lopsided Margins'!E37</f>
        <v>0.53741895414642837</v>
      </c>
      <c r="C37" s="17">
        <f>'Lopsided Margins'!F37</f>
        <v>0.46258104585357157</v>
      </c>
      <c r="E37" s="34">
        <v>35</v>
      </c>
      <c r="F37" s="37" t="e">
        <f t="shared" si="0"/>
        <v>#N/A</v>
      </c>
      <c r="G37" s="37" t="e">
        <f t="shared" si="1"/>
        <v>#N/A</v>
      </c>
      <c r="H37" s="18"/>
    </row>
    <row r="38" spans="1:8" ht="15.5" x14ac:dyDescent="0.35">
      <c r="A38" s="3">
        <v>36</v>
      </c>
      <c r="B38" s="14">
        <f>'Lopsided Margins'!E38</f>
        <v>0.37982012863799797</v>
      </c>
      <c r="C38" s="17">
        <f>'Lopsided Margins'!F38</f>
        <v>0.62017987136200203</v>
      </c>
      <c r="E38" s="34">
        <v>36</v>
      </c>
      <c r="F38" s="37" t="e">
        <f t="shared" si="0"/>
        <v>#N/A</v>
      </c>
      <c r="G38" s="37" t="e">
        <f t="shared" si="1"/>
        <v>#N/A</v>
      </c>
      <c r="H38" s="18"/>
    </row>
    <row r="39" spans="1:8" ht="15.5" x14ac:dyDescent="0.35">
      <c r="A39" s="3">
        <v>37</v>
      </c>
      <c r="B39" s="14">
        <f>'Lopsided Margins'!E39</f>
        <v>0.44194303873727331</v>
      </c>
      <c r="C39" s="17">
        <f>'Lopsided Margins'!F39</f>
        <v>0.55805696126272664</v>
      </c>
      <c r="E39" s="34">
        <v>37</v>
      </c>
      <c r="F39" s="37" t="e">
        <f t="shared" si="0"/>
        <v>#N/A</v>
      </c>
      <c r="G39" s="37" t="e">
        <f t="shared" si="1"/>
        <v>#N/A</v>
      </c>
      <c r="H39" s="18"/>
    </row>
    <row r="40" spans="1:8" ht="15.5" x14ac:dyDescent="0.35">
      <c r="A40" s="3">
        <v>38</v>
      </c>
      <c r="B40" s="14">
        <f>'Lopsided Margins'!E40</f>
        <v>0.45708831898256347</v>
      </c>
      <c r="C40" s="17">
        <f>'Lopsided Margins'!F40</f>
        <v>0.54291168101743648</v>
      </c>
      <c r="E40" s="34">
        <v>38</v>
      </c>
      <c r="F40" s="37" t="e">
        <f t="shared" si="0"/>
        <v>#N/A</v>
      </c>
      <c r="G40" s="37" t="e">
        <f t="shared" si="1"/>
        <v>#N/A</v>
      </c>
      <c r="H40" s="18"/>
    </row>
  </sheetData>
  <sheetProtection sheet="1"/>
  <mergeCells count="8">
    <mergeCell ref="J10:L10"/>
    <mergeCell ref="B1:C1"/>
    <mergeCell ref="I1:I2"/>
    <mergeCell ref="I3:I4"/>
    <mergeCell ref="I5:I6"/>
    <mergeCell ref="I8:L8"/>
    <mergeCell ref="J9:L9"/>
    <mergeCell ref="E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0"/>
  <sheetViews>
    <sheetView workbookViewId="0">
      <selection activeCell="A2" sqref="A2"/>
    </sheetView>
  </sheetViews>
  <sheetFormatPr defaultColWidth="9.1796875" defaultRowHeight="15.5" x14ac:dyDescent="0.35"/>
  <cols>
    <col min="1" max="1" width="9.453125" style="10" customWidth="1"/>
    <col min="2" max="3" width="10.1796875" style="10" customWidth="1"/>
    <col min="4" max="4" width="12" style="10" customWidth="1"/>
    <col min="5" max="6" width="10.1796875" style="10" customWidth="1"/>
    <col min="7" max="7" width="17.54296875" style="10" customWidth="1"/>
    <col min="8" max="8" width="10.1796875" style="10" customWidth="1"/>
    <col min="9" max="9" width="9.26953125" style="10" customWidth="1"/>
    <col min="10" max="11" width="11.453125" style="10" customWidth="1"/>
    <col min="12" max="12" width="9.1796875" style="10" bestFit="1"/>
    <col min="13" max="13" width="27.7265625" style="10" customWidth="1"/>
    <col min="14" max="14" width="9" style="10" customWidth="1"/>
    <col min="15" max="15" width="20.26953125" style="10" customWidth="1"/>
    <col min="16" max="17" width="30.453125" style="10" customWidth="1"/>
    <col min="18" max="18" width="9.1796875" style="10" bestFit="1"/>
    <col min="19" max="16384" width="9.1796875" style="10"/>
  </cols>
  <sheetData>
    <row r="1" spans="1:17" ht="16.5" customHeight="1" x14ac:dyDescent="0.35">
      <c r="A1" s="1"/>
      <c r="B1" s="62" t="s">
        <v>1</v>
      </c>
      <c r="C1" s="63"/>
      <c r="E1" s="64" t="s">
        <v>16</v>
      </c>
      <c r="F1" s="65"/>
      <c r="H1" s="64" t="s">
        <v>18</v>
      </c>
      <c r="I1" s="65"/>
      <c r="J1" s="64" t="s">
        <v>19</v>
      </c>
      <c r="K1" s="65"/>
      <c r="L1" s="18"/>
      <c r="O1" s="44" t="s">
        <v>19</v>
      </c>
      <c r="P1" s="44" t="s">
        <v>22</v>
      </c>
    </row>
    <row r="2" spans="1:17" ht="16.5" customHeight="1" x14ac:dyDescent="0.35">
      <c r="A2" s="2" t="s">
        <v>0</v>
      </c>
      <c r="B2" s="4" t="s">
        <v>2</v>
      </c>
      <c r="C2" s="15" t="s">
        <v>3</v>
      </c>
      <c r="D2" s="11" t="s">
        <v>4</v>
      </c>
      <c r="E2" s="4" t="s">
        <v>2</v>
      </c>
      <c r="F2" s="15" t="s">
        <v>3</v>
      </c>
      <c r="G2" s="11" t="s">
        <v>17</v>
      </c>
      <c r="H2" s="4" t="s">
        <v>2</v>
      </c>
      <c r="I2" s="15" t="s">
        <v>3</v>
      </c>
      <c r="J2" s="4" t="s">
        <v>2</v>
      </c>
      <c r="K2" s="15" t="s">
        <v>3</v>
      </c>
      <c r="L2" s="18"/>
      <c r="M2" s="52" t="s">
        <v>20</v>
      </c>
      <c r="N2" s="21" t="s">
        <v>2</v>
      </c>
      <c r="O2" s="45">
        <f>SUM(J2:J40)</f>
        <v>6706843.5</v>
      </c>
      <c r="P2" s="47">
        <f>O2/SUM(D2:D40)</f>
        <v>0.25945205866298804</v>
      </c>
      <c r="Q2" s="49"/>
    </row>
    <row r="3" spans="1:17" ht="16.5" customHeight="1" x14ac:dyDescent="0.35">
      <c r="A3" s="2">
        <v>1</v>
      </c>
      <c r="B3" s="6">
        <f>'Lopsided Margins'!B3</f>
        <v>405076</v>
      </c>
      <c r="C3" s="9">
        <f>'Lopsided Margins'!C3</f>
        <v>76887</v>
      </c>
      <c r="D3" s="12">
        <f t="shared" ref="D3:D40" si="0">SUM(B3:C3)</f>
        <v>481963</v>
      </c>
      <c r="E3" s="42">
        <f t="shared" ref="E3:E40" si="1">IF(MAX(B3:C3)=B3,0,B3)</f>
        <v>0</v>
      </c>
      <c r="F3" s="43">
        <f t="shared" ref="F3:F40" si="2">IF(MAX(B3:C3)=B3,C3,0)</f>
        <v>76887</v>
      </c>
      <c r="G3" s="12">
        <f t="shared" ref="G3:G40" si="3">D3/2</f>
        <v>240981.5</v>
      </c>
      <c r="H3" s="42">
        <f t="shared" ref="H3:H40" si="4">IF(MAX(B3:C3)=B3,B3-G3,0)</f>
        <v>164094.5</v>
      </c>
      <c r="I3" s="43">
        <f t="shared" ref="I3:I40" si="5">IF(MAX(B3:C3)=B3,0,C3-G3)</f>
        <v>0</v>
      </c>
      <c r="J3" s="42">
        <f t="shared" ref="J3:J40" si="6">MAX(E3,H3)</f>
        <v>164094.5</v>
      </c>
      <c r="K3" s="43">
        <f t="shared" ref="K3:K40" si="7">MAX(F3,I3)</f>
        <v>76887</v>
      </c>
      <c r="L3" s="18"/>
      <c r="M3" s="53"/>
      <c r="N3" s="22" t="s">
        <v>3</v>
      </c>
      <c r="O3" s="46">
        <f>SUM(K2:K40)</f>
        <v>6218171.5</v>
      </c>
      <c r="P3" s="48">
        <f>O3/SUM(D2:D40)</f>
        <v>0.24054794133701199</v>
      </c>
      <c r="Q3" s="49"/>
    </row>
    <row r="4" spans="1:17" ht="16.5" customHeight="1" x14ac:dyDescent="0.35">
      <c r="A4" s="3">
        <v>2</v>
      </c>
      <c r="B4" s="6">
        <f>'Lopsided Margins'!B4</f>
        <v>334905</v>
      </c>
      <c r="C4" s="9">
        <f>'Lopsided Margins'!C4</f>
        <v>192411</v>
      </c>
      <c r="D4" s="12">
        <f t="shared" si="0"/>
        <v>527316</v>
      </c>
      <c r="E4" s="6">
        <f t="shared" si="1"/>
        <v>0</v>
      </c>
      <c r="F4" s="9">
        <f t="shared" si="2"/>
        <v>192411</v>
      </c>
      <c r="G4" s="12">
        <f t="shared" si="3"/>
        <v>263658</v>
      </c>
      <c r="H4" s="6">
        <f t="shared" si="4"/>
        <v>71247</v>
      </c>
      <c r="I4" s="9">
        <f t="shared" si="5"/>
        <v>0</v>
      </c>
      <c r="J4" s="6">
        <f t="shared" si="6"/>
        <v>71247</v>
      </c>
      <c r="K4" s="9">
        <f t="shared" si="7"/>
        <v>192411</v>
      </c>
      <c r="L4" s="18"/>
    </row>
    <row r="5" spans="1:17" x14ac:dyDescent="0.35">
      <c r="A5" s="3">
        <v>3</v>
      </c>
      <c r="B5" s="6">
        <f>'Lopsided Margins'!B5</f>
        <v>485030</v>
      </c>
      <c r="C5" s="9">
        <f>'Lopsided Margins'!C5</f>
        <v>19023</v>
      </c>
      <c r="D5" s="12">
        <f t="shared" si="0"/>
        <v>504053</v>
      </c>
      <c r="E5" s="6">
        <f t="shared" si="1"/>
        <v>0</v>
      </c>
      <c r="F5" s="9">
        <f t="shared" si="2"/>
        <v>19023</v>
      </c>
      <c r="G5" s="12">
        <f t="shared" si="3"/>
        <v>252026.5</v>
      </c>
      <c r="H5" s="6">
        <f t="shared" si="4"/>
        <v>233003.5</v>
      </c>
      <c r="I5" s="9">
        <f t="shared" si="5"/>
        <v>0</v>
      </c>
      <c r="J5" s="6">
        <f t="shared" si="6"/>
        <v>233003.5</v>
      </c>
      <c r="K5" s="9">
        <f t="shared" si="7"/>
        <v>19023</v>
      </c>
      <c r="L5" s="18"/>
      <c r="M5" s="54" t="s">
        <v>8</v>
      </c>
      <c r="N5" s="55"/>
      <c r="O5" s="55"/>
      <c r="P5" s="56"/>
      <c r="Q5" s="49"/>
    </row>
    <row r="6" spans="1:17" x14ac:dyDescent="0.35">
      <c r="A6" s="3">
        <v>4</v>
      </c>
      <c r="B6" s="6">
        <f>'Lopsided Margins'!B6</f>
        <v>366478</v>
      </c>
      <c r="C6" s="9">
        <f>'Lopsided Margins'!C6</f>
        <v>279784</v>
      </c>
      <c r="D6" s="12">
        <f t="shared" si="0"/>
        <v>646262</v>
      </c>
      <c r="E6" s="6">
        <f t="shared" si="1"/>
        <v>0</v>
      </c>
      <c r="F6" s="9">
        <f t="shared" si="2"/>
        <v>279784</v>
      </c>
      <c r="G6" s="12">
        <f t="shared" si="3"/>
        <v>323131</v>
      </c>
      <c r="H6" s="6">
        <f t="shared" si="4"/>
        <v>43347</v>
      </c>
      <c r="I6" s="9">
        <f t="shared" si="5"/>
        <v>0</v>
      </c>
      <c r="J6" s="6">
        <f t="shared" si="6"/>
        <v>43347</v>
      </c>
      <c r="K6" s="9">
        <f t="shared" si="7"/>
        <v>279784</v>
      </c>
      <c r="L6" s="18"/>
      <c r="M6" s="19" t="str">
        <f>IF(MAX(P2:P3)=P2,N3,N2)</f>
        <v>Rep</v>
      </c>
      <c r="N6" s="57" t="s">
        <v>21</v>
      </c>
      <c r="O6" s="57"/>
      <c r="P6" s="58"/>
    </row>
    <row r="7" spans="1:17" ht="16.5" customHeight="1" x14ac:dyDescent="0.35">
      <c r="A7" s="3">
        <v>5</v>
      </c>
      <c r="B7" s="6">
        <f>'Lopsided Margins'!B7</f>
        <v>397545</v>
      </c>
      <c r="C7" s="9">
        <f>'Lopsided Margins'!C7</f>
        <v>250711</v>
      </c>
      <c r="D7" s="12">
        <f t="shared" si="0"/>
        <v>648256</v>
      </c>
      <c r="E7" s="6">
        <f t="shared" si="1"/>
        <v>0</v>
      </c>
      <c r="F7" s="9">
        <f t="shared" si="2"/>
        <v>250711</v>
      </c>
      <c r="G7" s="12">
        <f t="shared" si="3"/>
        <v>324128</v>
      </c>
      <c r="H7" s="6">
        <f t="shared" si="4"/>
        <v>73417</v>
      </c>
      <c r="I7" s="9">
        <f t="shared" si="5"/>
        <v>0</v>
      </c>
      <c r="J7" s="6">
        <f t="shared" si="6"/>
        <v>73417</v>
      </c>
      <c r="K7" s="9">
        <f t="shared" si="7"/>
        <v>250711</v>
      </c>
      <c r="L7" s="18"/>
      <c r="M7" s="20"/>
      <c r="N7" s="59">
        <f>(MAX(O2:O3)-MIN(O2:O3))/SUM(D2:D40)</f>
        <v>1.8904117325976025E-2</v>
      </c>
      <c r="O7" s="60"/>
      <c r="P7" s="61"/>
    </row>
    <row r="8" spans="1:17" x14ac:dyDescent="0.35">
      <c r="A8" s="3">
        <v>6</v>
      </c>
      <c r="B8" s="6">
        <f>'Lopsided Margins'!B8</f>
        <v>549110</v>
      </c>
      <c r="C8" s="9">
        <f>'Lopsided Margins'!C8</f>
        <v>47024</v>
      </c>
      <c r="D8" s="12">
        <f t="shared" si="0"/>
        <v>596134</v>
      </c>
      <c r="E8" s="6">
        <f t="shared" si="1"/>
        <v>0</v>
      </c>
      <c r="F8" s="9">
        <f t="shared" si="2"/>
        <v>47024</v>
      </c>
      <c r="G8" s="12">
        <f t="shared" si="3"/>
        <v>298067</v>
      </c>
      <c r="H8" s="6">
        <f t="shared" si="4"/>
        <v>251043</v>
      </c>
      <c r="I8" s="9">
        <f t="shared" si="5"/>
        <v>0</v>
      </c>
      <c r="J8" s="6">
        <f t="shared" si="6"/>
        <v>251043</v>
      </c>
      <c r="K8" s="9">
        <f t="shared" si="7"/>
        <v>47024</v>
      </c>
      <c r="L8" s="18"/>
    </row>
    <row r="9" spans="1:17" x14ac:dyDescent="0.35">
      <c r="A9" s="3">
        <v>7</v>
      </c>
      <c r="B9" s="6">
        <f>'Lopsided Margins'!B9</f>
        <v>444491</v>
      </c>
      <c r="C9" s="9">
        <f>'Lopsided Margins'!C9</f>
        <v>286411</v>
      </c>
      <c r="D9" s="12">
        <f t="shared" si="0"/>
        <v>730902</v>
      </c>
      <c r="E9" s="6">
        <f t="shared" si="1"/>
        <v>0</v>
      </c>
      <c r="F9" s="9">
        <f t="shared" si="2"/>
        <v>286411</v>
      </c>
      <c r="G9" s="12">
        <f t="shared" si="3"/>
        <v>365451</v>
      </c>
      <c r="H9" s="6">
        <f t="shared" si="4"/>
        <v>79040</v>
      </c>
      <c r="I9" s="9">
        <f t="shared" si="5"/>
        <v>0</v>
      </c>
      <c r="J9" s="6">
        <f t="shared" si="6"/>
        <v>79040</v>
      </c>
      <c r="K9" s="9">
        <f t="shared" si="7"/>
        <v>286411</v>
      </c>
      <c r="L9" s="18"/>
    </row>
    <row r="10" spans="1:17" x14ac:dyDescent="0.35">
      <c r="A10" s="3">
        <v>8</v>
      </c>
      <c r="B10" s="6">
        <f>'Lopsided Margins'!B10</f>
        <v>568383</v>
      </c>
      <c r="C10" s="9">
        <f>'Lopsided Margins'!C10</f>
        <v>242714</v>
      </c>
      <c r="D10" s="12">
        <f t="shared" si="0"/>
        <v>811097</v>
      </c>
      <c r="E10" s="6">
        <f t="shared" si="1"/>
        <v>0</v>
      </c>
      <c r="F10" s="9">
        <f t="shared" si="2"/>
        <v>242714</v>
      </c>
      <c r="G10" s="12">
        <f t="shared" si="3"/>
        <v>405548.5</v>
      </c>
      <c r="H10" s="6">
        <f t="shared" si="4"/>
        <v>162834.5</v>
      </c>
      <c r="I10" s="9">
        <f t="shared" si="5"/>
        <v>0</v>
      </c>
      <c r="J10" s="6">
        <f t="shared" si="6"/>
        <v>162834.5</v>
      </c>
      <c r="K10" s="9">
        <f t="shared" si="7"/>
        <v>242714</v>
      </c>
      <c r="L10" s="18"/>
    </row>
    <row r="11" spans="1:17" x14ac:dyDescent="0.35">
      <c r="A11" s="3">
        <v>9</v>
      </c>
      <c r="B11" s="6">
        <f>'Lopsided Margins'!B11</f>
        <v>335396</v>
      </c>
      <c r="C11" s="9">
        <f>'Lopsided Margins'!C11</f>
        <v>349290</v>
      </c>
      <c r="D11" s="12">
        <f t="shared" si="0"/>
        <v>684686</v>
      </c>
      <c r="E11" s="6">
        <f t="shared" si="1"/>
        <v>335396</v>
      </c>
      <c r="F11" s="9">
        <f t="shared" si="2"/>
        <v>0</v>
      </c>
      <c r="G11" s="12">
        <f t="shared" si="3"/>
        <v>342343</v>
      </c>
      <c r="H11" s="6">
        <f t="shared" si="4"/>
        <v>0</v>
      </c>
      <c r="I11" s="9">
        <f t="shared" si="5"/>
        <v>6947</v>
      </c>
      <c r="J11" s="6">
        <f t="shared" si="6"/>
        <v>335396</v>
      </c>
      <c r="K11" s="9">
        <f t="shared" si="7"/>
        <v>6947</v>
      </c>
      <c r="L11" s="18"/>
    </row>
    <row r="12" spans="1:17" x14ac:dyDescent="0.35">
      <c r="A12" s="3">
        <v>10</v>
      </c>
      <c r="B12" s="6">
        <f>'Lopsided Margins'!B12</f>
        <v>385883</v>
      </c>
      <c r="C12" s="9">
        <f>'Lopsided Margins'!C12</f>
        <v>224715</v>
      </c>
      <c r="D12" s="12">
        <f t="shared" si="0"/>
        <v>610598</v>
      </c>
      <c r="E12" s="6">
        <f t="shared" si="1"/>
        <v>0</v>
      </c>
      <c r="F12" s="9">
        <f t="shared" si="2"/>
        <v>224715</v>
      </c>
      <c r="G12" s="12">
        <f t="shared" si="3"/>
        <v>305299</v>
      </c>
      <c r="H12" s="6">
        <f t="shared" si="4"/>
        <v>80584</v>
      </c>
      <c r="I12" s="9">
        <f t="shared" si="5"/>
        <v>0</v>
      </c>
      <c r="J12" s="6">
        <f t="shared" si="6"/>
        <v>80584</v>
      </c>
      <c r="K12" s="9">
        <f t="shared" si="7"/>
        <v>224715</v>
      </c>
      <c r="L12" s="18"/>
    </row>
    <row r="13" spans="1:17" x14ac:dyDescent="0.35">
      <c r="A13" s="3">
        <v>11</v>
      </c>
      <c r="B13" s="6">
        <f>'Lopsided Margins'!B13</f>
        <v>338581</v>
      </c>
      <c r="C13" s="9">
        <f>'Lopsided Margins'!C13</f>
        <v>336721</v>
      </c>
      <c r="D13" s="12">
        <f t="shared" si="0"/>
        <v>675302</v>
      </c>
      <c r="E13" s="6">
        <f t="shared" si="1"/>
        <v>0</v>
      </c>
      <c r="F13" s="9">
        <f t="shared" si="2"/>
        <v>336721</v>
      </c>
      <c r="G13" s="12">
        <f t="shared" si="3"/>
        <v>337651</v>
      </c>
      <c r="H13" s="6">
        <f t="shared" si="4"/>
        <v>930</v>
      </c>
      <c r="I13" s="9">
        <f t="shared" si="5"/>
        <v>0</v>
      </c>
      <c r="J13" s="6">
        <f t="shared" si="6"/>
        <v>930</v>
      </c>
      <c r="K13" s="9">
        <f t="shared" si="7"/>
        <v>336721</v>
      </c>
      <c r="L13" s="18"/>
    </row>
    <row r="14" spans="1:17" x14ac:dyDescent="0.35">
      <c r="A14" s="3">
        <v>12</v>
      </c>
      <c r="B14" s="6">
        <f>'Lopsided Margins'!B14</f>
        <v>377442</v>
      </c>
      <c r="C14" s="9">
        <f>'Lopsided Margins'!C14</f>
        <v>376174</v>
      </c>
      <c r="D14" s="12">
        <f t="shared" si="0"/>
        <v>753616</v>
      </c>
      <c r="E14" s="6">
        <f t="shared" si="1"/>
        <v>0</v>
      </c>
      <c r="F14" s="9">
        <f t="shared" si="2"/>
        <v>376174</v>
      </c>
      <c r="G14" s="12">
        <f t="shared" si="3"/>
        <v>376808</v>
      </c>
      <c r="H14" s="6">
        <f t="shared" si="4"/>
        <v>634</v>
      </c>
      <c r="I14" s="9">
        <f t="shared" si="5"/>
        <v>0</v>
      </c>
      <c r="J14" s="6">
        <f t="shared" si="6"/>
        <v>634</v>
      </c>
      <c r="K14" s="9">
        <f t="shared" si="7"/>
        <v>376174</v>
      </c>
      <c r="L14" s="18"/>
    </row>
    <row r="15" spans="1:17" x14ac:dyDescent="0.35">
      <c r="A15" s="3">
        <v>13</v>
      </c>
      <c r="B15" s="6">
        <f>'Lopsided Margins'!B15</f>
        <v>446752</v>
      </c>
      <c r="C15" s="9">
        <f>'Lopsided Margins'!C15</f>
        <v>365531</v>
      </c>
      <c r="D15" s="12">
        <f t="shared" si="0"/>
        <v>812283</v>
      </c>
      <c r="E15" s="6">
        <f t="shared" si="1"/>
        <v>0</v>
      </c>
      <c r="F15" s="9">
        <f t="shared" si="2"/>
        <v>365531</v>
      </c>
      <c r="G15" s="12">
        <f t="shared" si="3"/>
        <v>406141.5</v>
      </c>
      <c r="H15" s="6">
        <f t="shared" si="4"/>
        <v>40610.5</v>
      </c>
      <c r="I15" s="9">
        <f t="shared" si="5"/>
        <v>0</v>
      </c>
      <c r="J15" s="6">
        <f t="shared" si="6"/>
        <v>40610.5</v>
      </c>
      <c r="K15" s="9">
        <f t="shared" si="7"/>
        <v>365531</v>
      </c>
      <c r="L15" s="18"/>
    </row>
    <row r="16" spans="1:17" x14ac:dyDescent="0.35">
      <c r="A16" s="3">
        <v>14</v>
      </c>
      <c r="B16" s="6">
        <f>'Lopsided Margins'!B16</f>
        <v>400639</v>
      </c>
      <c r="C16" s="9">
        <f>'Lopsided Margins'!C16</f>
        <v>315066</v>
      </c>
      <c r="D16" s="12">
        <f t="shared" si="0"/>
        <v>715705</v>
      </c>
      <c r="E16" s="6">
        <f t="shared" si="1"/>
        <v>0</v>
      </c>
      <c r="F16" s="9">
        <f t="shared" si="2"/>
        <v>315066</v>
      </c>
      <c r="G16" s="12">
        <f t="shared" si="3"/>
        <v>357852.5</v>
      </c>
      <c r="H16" s="6">
        <f t="shared" si="4"/>
        <v>42786.5</v>
      </c>
      <c r="I16" s="9">
        <f t="shared" si="5"/>
        <v>0</v>
      </c>
      <c r="J16" s="6">
        <f t="shared" si="6"/>
        <v>42786.5</v>
      </c>
      <c r="K16" s="9">
        <f t="shared" si="7"/>
        <v>315066</v>
      </c>
      <c r="L16" s="18"/>
    </row>
    <row r="17" spans="1:12" x14ac:dyDescent="0.35">
      <c r="A17" s="3">
        <v>15</v>
      </c>
      <c r="B17" s="6">
        <f>'Lopsided Margins'!B17</f>
        <v>510924</v>
      </c>
      <c r="C17" s="9">
        <f>'Lopsided Margins'!C17</f>
        <v>201162</v>
      </c>
      <c r="D17" s="12">
        <f t="shared" si="0"/>
        <v>712086</v>
      </c>
      <c r="E17" s="6">
        <f t="shared" si="1"/>
        <v>0</v>
      </c>
      <c r="F17" s="9">
        <f t="shared" si="2"/>
        <v>201162</v>
      </c>
      <c r="G17" s="12">
        <f t="shared" si="3"/>
        <v>356043</v>
      </c>
      <c r="H17" s="6">
        <f t="shared" si="4"/>
        <v>154881</v>
      </c>
      <c r="I17" s="9">
        <f t="shared" si="5"/>
        <v>0</v>
      </c>
      <c r="J17" s="6">
        <f t="shared" si="6"/>
        <v>154881</v>
      </c>
      <c r="K17" s="9">
        <f t="shared" si="7"/>
        <v>201162</v>
      </c>
      <c r="L17" s="18"/>
    </row>
    <row r="18" spans="1:12" x14ac:dyDescent="0.35">
      <c r="A18" s="3">
        <v>16</v>
      </c>
      <c r="B18" s="6">
        <f>'Lopsided Margins'!B18</f>
        <v>279425</v>
      </c>
      <c r="C18" s="9">
        <f>'Lopsided Margins'!C18</f>
        <v>389293</v>
      </c>
      <c r="D18" s="12">
        <f t="shared" si="0"/>
        <v>668718</v>
      </c>
      <c r="E18" s="6">
        <f t="shared" si="1"/>
        <v>279425</v>
      </c>
      <c r="F18" s="9">
        <f t="shared" si="2"/>
        <v>0</v>
      </c>
      <c r="G18" s="12">
        <f t="shared" si="3"/>
        <v>334359</v>
      </c>
      <c r="H18" s="6">
        <f t="shared" si="4"/>
        <v>0</v>
      </c>
      <c r="I18" s="9">
        <f t="shared" si="5"/>
        <v>54934</v>
      </c>
      <c r="J18" s="6">
        <f t="shared" si="6"/>
        <v>279425</v>
      </c>
      <c r="K18" s="9">
        <f t="shared" si="7"/>
        <v>54934</v>
      </c>
      <c r="L18" s="18"/>
    </row>
    <row r="19" spans="1:12" x14ac:dyDescent="0.35">
      <c r="A19" s="3">
        <v>17</v>
      </c>
      <c r="B19" s="6">
        <f>'Lopsided Margins'!B19</f>
        <v>232868</v>
      </c>
      <c r="C19" s="9">
        <f>'Lopsided Margins'!C19</f>
        <v>370932</v>
      </c>
      <c r="D19" s="12">
        <f t="shared" si="0"/>
        <v>603800</v>
      </c>
      <c r="E19" s="6">
        <f t="shared" si="1"/>
        <v>232868</v>
      </c>
      <c r="F19" s="9">
        <f t="shared" si="2"/>
        <v>0</v>
      </c>
      <c r="G19" s="12">
        <f t="shared" si="3"/>
        <v>301900</v>
      </c>
      <c r="H19" s="6">
        <f t="shared" si="4"/>
        <v>0</v>
      </c>
      <c r="I19" s="9">
        <f t="shared" si="5"/>
        <v>69032</v>
      </c>
      <c r="J19" s="6">
        <f t="shared" si="6"/>
        <v>232868</v>
      </c>
      <c r="K19" s="9">
        <f t="shared" si="7"/>
        <v>69032</v>
      </c>
      <c r="L19" s="18"/>
    </row>
    <row r="20" spans="1:12" x14ac:dyDescent="0.35">
      <c r="A20" s="3">
        <v>18</v>
      </c>
      <c r="B20" s="6">
        <f>'Lopsided Margins'!B20</f>
        <v>273155</v>
      </c>
      <c r="C20" s="9">
        <f>'Lopsided Margins'!C20</f>
        <v>394061</v>
      </c>
      <c r="D20" s="12">
        <f t="shared" si="0"/>
        <v>667216</v>
      </c>
      <c r="E20" s="6">
        <f t="shared" si="1"/>
        <v>273155</v>
      </c>
      <c r="F20" s="9">
        <f t="shared" si="2"/>
        <v>0</v>
      </c>
      <c r="G20" s="12">
        <f t="shared" si="3"/>
        <v>333608</v>
      </c>
      <c r="H20" s="6">
        <f t="shared" si="4"/>
        <v>0</v>
      </c>
      <c r="I20" s="9">
        <f t="shared" si="5"/>
        <v>60453</v>
      </c>
      <c r="J20" s="6">
        <f t="shared" si="6"/>
        <v>273155</v>
      </c>
      <c r="K20" s="9">
        <f t="shared" si="7"/>
        <v>60453</v>
      </c>
      <c r="L20" s="18"/>
    </row>
    <row r="21" spans="1:12" x14ac:dyDescent="0.35">
      <c r="A21" s="3">
        <v>19</v>
      </c>
      <c r="B21" s="6">
        <f>'Lopsided Margins'!B21</f>
        <v>403682</v>
      </c>
      <c r="C21" s="9">
        <f>'Lopsided Margins'!C21</f>
        <v>296248</v>
      </c>
      <c r="D21" s="12">
        <f t="shared" si="0"/>
        <v>699930</v>
      </c>
      <c r="E21" s="6">
        <f t="shared" si="1"/>
        <v>0</v>
      </c>
      <c r="F21" s="9">
        <f t="shared" si="2"/>
        <v>296248</v>
      </c>
      <c r="G21" s="12">
        <f t="shared" si="3"/>
        <v>349965</v>
      </c>
      <c r="H21" s="6">
        <f t="shared" si="4"/>
        <v>53717</v>
      </c>
      <c r="I21" s="9">
        <f t="shared" si="5"/>
        <v>0</v>
      </c>
      <c r="J21" s="6">
        <f t="shared" si="6"/>
        <v>53717</v>
      </c>
      <c r="K21" s="9">
        <f t="shared" si="7"/>
        <v>296248</v>
      </c>
      <c r="L21" s="18"/>
    </row>
    <row r="22" spans="1:12" x14ac:dyDescent="0.35">
      <c r="A22" s="3">
        <v>20</v>
      </c>
      <c r="B22" s="6">
        <f>'Lopsided Margins'!B22</f>
        <v>273901</v>
      </c>
      <c r="C22" s="9">
        <f>'Lopsided Margins'!C22</f>
        <v>383389</v>
      </c>
      <c r="D22" s="12">
        <f t="shared" si="0"/>
        <v>657290</v>
      </c>
      <c r="E22" s="6">
        <f t="shared" si="1"/>
        <v>273901</v>
      </c>
      <c r="F22" s="9">
        <f t="shared" si="2"/>
        <v>0</v>
      </c>
      <c r="G22" s="12">
        <f t="shared" si="3"/>
        <v>328645</v>
      </c>
      <c r="H22" s="6">
        <f t="shared" si="4"/>
        <v>0</v>
      </c>
      <c r="I22" s="9">
        <f t="shared" si="5"/>
        <v>54744</v>
      </c>
      <c r="J22" s="6">
        <f t="shared" si="6"/>
        <v>273901</v>
      </c>
      <c r="K22" s="9">
        <f t="shared" si="7"/>
        <v>54744</v>
      </c>
      <c r="L22" s="18"/>
    </row>
    <row r="23" spans="1:12" x14ac:dyDescent="0.35">
      <c r="A23" s="3">
        <v>21</v>
      </c>
      <c r="B23" s="6">
        <f>'Lopsided Margins'!B23</f>
        <v>406602</v>
      </c>
      <c r="C23" s="9">
        <f>'Lopsided Margins'!C23</f>
        <v>283291</v>
      </c>
      <c r="D23" s="12">
        <f t="shared" si="0"/>
        <v>689893</v>
      </c>
      <c r="E23" s="6">
        <f t="shared" si="1"/>
        <v>0</v>
      </c>
      <c r="F23" s="9">
        <f t="shared" si="2"/>
        <v>283291</v>
      </c>
      <c r="G23" s="12">
        <f t="shared" si="3"/>
        <v>344946.5</v>
      </c>
      <c r="H23" s="6">
        <f t="shared" si="4"/>
        <v>61655.5</v>
      </c>
      <c r="I23" s="9">
        <f t="shared" si="5"/>
        <v>0</v>
      </c>
      <c r="J23" s="6">
        <f t="shared" si="6"/>
        <v>61655.5</v>
      </c>
      <c r="K23" s="9">
        <f t="shared" si="7"/>
        <v>283291</v>
      </c>
      <c r="L23" s="18"/>
    </row>
    <row r="24" spans="1:12" x14ac:dyDescent="0.35">
      <c r="A24" s="3">
        <v>22</v>
      </c>
      <c r="B24" s="6">
        <f>'Lopsided Margins'!B24</f>
        <v>304826</v>
      </c>
      <c r="C24" s="9">
        <f>'Lopsided Margins'!C24</f>
        <v>465968</v>
      </c>
      <c r="D24" s="12">
        <f t="shared" si="0"/>
        <v>770794</v>
      </c>
      <c r="E24" s="6">
        <f t="shared" si="1"/>
        <v>304826</v>
      </c>
      <c r="F24" s="9">
        <f t="shared" si="2"/>
        <v>0</v>
      </c>
      <c r="G24" s="12">
        <f t="shared" si="3"/>
        <v>385397</v>
      </c>
      <c r="H24" s="6">
        <f t="shared" si="4"/>
        <v>0</v>
      </c>
      <c r="I24" s="9">
        <f t="shared" si="5"/>
        <v>80571</v>
      </c>
      <c r="J24" s="6">
        <f t="shared" si="6"/>
        <v>304826</v>
      </c>
      <c r="K24" s="9">
        <f t="shared" si="7"/>
        <v>80571</v>
      </c>
      <c r="L24" s="18"/>
    </row>
    <row r="25" spans="1:12" x14ac:dyDescent="0.35">
      <c r="A25" s="3">
        <v>23</v>
      </c>
      <c r="B25" s="6">
        <f>'Lopsided Margins'!B25</f>
        <v>326334</v>
      </c>
      <c r="C25" s="9">
        <f>'Lopsided Margins'!C25</f>
        <v>428576</v>
      </c>
      <c r="D25" s="12">
        <f t="shared" si="0"/>
        <v>754910</v>
      </c>
      <c r="E25" s="6">
        <f t="shared" si="1"/>
        <v>326334</v>
      </c>
      <c r="F25" s="9">
        <f t="shared" si="2"/>
        <v>0</v>
      </c>
      <c r="G25" s="12">
        <f t="shared" si="3"/>
        <v>377455</v>
      </c>
      <c r="H25" s="6">
        <f t="shared" si="4"/>
        <v>0</v>
      </c>
      <c r="I25" s="9">
        <f t="shared" si="5"/>
        <v>51121</v>
      </c>
      <c r="J25" s="6">
        <f t="shared" si="6"/>
        <v>326334</v>
      </c>
      <c r="K25" s="9">
        <f t="shared" si="7"/>
        <v>51121</v>
      </c>
      <c r="L25" s="18"/>
    </row>
    <row r="26" spans="1:12" x14ac:dyDescent="0.35">
      <c r="A26" s="3">
        <v>24</v>
      </c>
      <c r="B26" s="6">
        <f>'Lopsided Margins'!B26</f>
        <v>284234</v>
      </c>
      <c r="C26" s="9">
        <f>'Lopsided Margins'!C26</f>
        <v>469766</v>
      </c>
      <c r="D26" s="12">
        <f t="shared" si="0"/>
        <v>754000</v>
      </c>
      <c r="E26" s="6">
        <f t="shared" si="1"/>
        <v>284234</v>
      </c>
      <c r="F26" s="9">
        <f t="shared" si="2"/>
        <v>0</v>
      </c>
      <c r="G26" s="12">
        <f t="shared" si="3"/>
        <v>377000</v>
      </c>
      <c r="H26" s="6">
        <f t="shared" si="4"/>
        <v>0</v>
      </c>
      <c r="I26" s="9">
        <f t="shared" si="5"/>
        <v>92766</v>
      </c>
      <c r="J26" s="6">
        <f t="shared" si="6"/>
        <v>284234</v>
      </c>
      <c r="K26" s="9">
        <f t="shared" si="7"/>
        <v>92766</v>
      </c>
      <c r="L26" s="18"/>
    </row>
    <row r="27" spans="1:12" x14ac:dyDescent="0.35">
      <c r="A27" s="3">
        <v>25</v>
      </c>
      <c r="B27" s="6">
        <f>'Lopsided Margins'!B27</f>
        <v>266033</v>
      </c>
      <c r="C27" s="9">
        <f>'Lopsided Margins'!C27</f>
        <v>414274</v>
      </c>
      <c r="D27" s="12">
        <f t="shared" si="0"/>
        <v>680307</v>
      </c>
      <c r="E27" s="6">
        <f t="shared" si="1"/>
        <v>266033</v>
      </c>
      <c r="F27" s="9">
        <f t="shared" si="2"/>
        <v>0</v>
      </c>
      <c r="G27" s="12">
        <f t="shared" si="3"/>
        <v>340153.5</v>
      </c>
      <c r="H27" s="6">
        <f t="shared" si="4"/>
        <v>0</v>
      </c>
      <c r="I27" s="9">
        <f t="shared" si="5"/>
        <v>74120.5</v>
      </c>
      <c r="J27" s="6">
        <f t="shared" si="6"/>
        <v>266033</v>
      </c>
      <c r="K27" s="9">
        <f t="shared" si="7"/>
        <v>74120.5</v>
      </c>
      <c r="L27" s="18"/>
    </row>
    <row r="28" spans="1:12" x14ac:dyDescent="0.35">
      <c r="A28" s="3">
        <v>26</v>
      </c>
      <c r="B28" s="6">
        <f>'Lopsided Margins'!B28</f>
        <v>320050</v>
      </c>
      <c r="C28" s="9">
        <f>'Lopsided Margins'!C28</f>
        <v>396571</v>
      </c>
      <c r="D28" s="12">
        <f t="shared" si="0"/>
        <v>716621</v>
      </c>
      <c r="E28" s="6">
        <f t="shared" si="1"/>
        <v>320050</v>
      </c>
      <c r="F28" s="9">
        <f t="shared" si="2"/>
        <v>0</v>
      </c>
      <c r="G28" s="12">
        <f t="shared" si="3"/>
        <v>358310.5</v>
      </c>
      <c r="H28" s="6">
        <f t="shared" si="4"/>
        <v>0</v>
      </c>
      <c r="I28" s="9">
        <f t="shared" si="5"/>
        <v>38260.5</v>
      </c>
      <c r="J28" s="6">
        <f t="shared" si="6"/>
        <v>320050</v>
      </c>
      <c r="K28" s="9">
        <f t="shared" si="7"/>
        <v>38260.5</v>
      </c>
      <c r="L28" s="18"/>
    </row>
    <row r="29" spans="1:12" x14ac:dyDescent="0.35">
      <c r="A29" s="3">
        <v>27</v>
      </c>
      <c r="B29" s="6">
        <f>'Lopsided Margins'!B29</f>
        <v>430316</v>
      </c>
      <c r="C29" s="9">
        <f>'Lopsided Margins'!C29</f>
        <v>220398</v>
      </c>
      <c r="D29" s="12">
        <f t="shared" si="0"/>
        <v>650714</v>
      </c>
      <c r="E29" s="6">
        <f t="shared" si="1"/>
        <v>0</v>
      </c>
      <c r="F29" s="9">
        <f t="shared" si="2"/>
        <v>220398</v>
      </c>
      <c r="G29" s="12">
        <f t="shared" si="3"/>
        <v>325357</v>
      </c>
      <c r="H29" s="6">
        <f t="shared" si="4"/>
        <v>104959</v>
      </c>
      <c r="I29" s="9">
        <f t="shared" si="5"/>
        <v>0</v>
      </c>
      <c r="J29" s="6">
        <f t="shared" si="6"/>
        <v>104959</v>
      </c>
      <c r="K29" s="9">
        <f t="shared" si="7"/>
        <v>220398</v>
      </c>
      <c r="L29" s="18"/>
    </row>
    <row r="30" spans="1:12" x14ac:dyDescent="0.35">
      <c r="A30" s="3">
        <v>28</v>
      </c>
      <c r="B30" s="6">
        <f>'Lopsided Margins'!B30</f>
        <v>386600</v>
      </c>
      <c r="C30" s="9">
        <f>'Lopsided Margins'!C30</f>
        <v>299899</v>
      </c>
      <c r="D30" s="12">
        <f t="shared" si="0"/>
        <v>686499</v>
      </c>
      <c r="E30" s="6">
        <f t="shared" si="1"/>
        <v>0</v>
      </c>
      <c r="F30" s="9">
        <f t="shared" si="2"/>
        <v>299899</v>
      </c>
      <c r="G30" s="12">
        <f t="shared" si="3"/>
        <v>343249.5</v>
      </c>
      <c r="H30" s="6">
        <f t="shared" si="4"/>
        <v>43350.5</v>
      </c>
      <c r="I30" s="9">
        <f t="shared" si="5"/>
        <v>0</v>
      </c>
      <c r="J30" s="6">
        <f t="shared" si="6"/>
        <v>43350.5</v>
      </c>
      <c r="K30" s="9">
        <f t="shared" si="7"/>
        <v>299899</v>
      </c>
      <c r="L30" s="18"/>
    </row>
    <row r="31" spans="1:12" x14ac:dyDescent="0.35">
      <c r="A31" s="3">
        <v>29</v>
      </c>
      <c r="B31" s="6">
        <f>'Lopsided Margins'!B31</f>
        <v>349832</v>
      </c>
      <c r="C31" s="9">
        <f>'Lopsided Margins'!C31</f>
        <v>236984</v>
      </c>
      <c r="D31" s="12">
        <f t="shared" si="0"/>
        <v>586816</v>
      </c>
      <c r="E31" s="6">
        <f t="shared" si="1"/>
        <v>0</v>
      </c>
      <c r="F31" s="9">
        <f t="shared" si="2"/>
        <v>236984</v>
      </c>
      <c r="G31" s="12">
        <f t="shared" si="3"/>
        <v>293408</v>
      </c>
      <c r="H31" s="6">
        <f t="shared" si="4"/>
        <v>56424</v>
      </c>
      <c r="I31" s="9">
        <f t="shared" si="5"/>
        <v>0</v>
      </c>
      <c r="J31" s="6">
        <f t="shared" si="6"/>
        <v>56424</v>
      </c>
      <c r="K31" s="9">
        <f t="shared" si="7"/>
        <v>236984</v>
      </c>
      <c r="L31" s="18"/>
    </row>
    <row r="32" spans="1:12" x14ac:dyDescent="0.35">
      <c r="A32" s="3">
        <v>30</v>
      </c>
      <c r="B32" s="6">
        <f>'Lopsided Margins'!B32</f>
        <v>341671</v>
      </c>
      <c r="C32" s="9">
        <f>'Lopsided Margins'!C32</f>
        <v>372111</v>
      </c>
      <c r="D32" s="12">
        <f t="shared" si="0"/>
        <v>713782</v>
      </c>
      <c r="E32" s="6">
        <f t="shared" si="1"/>
        <v>341671</v>
      </c>
      <c r="F32" s="9">
        <f t="shared" si="2"/>
        <v>0</v>
      </c>
      <c r="G32" s="12">
        <f t="shared" si="3"/>
        <v>356891</v>
      </c>
      <c r="H32" s="6">
        <f t="shared" si="4"/>
        <v>0</v>
      </c>
      <c r="I32" s="9">
        <f t="shared" si="5"/>
        <v>15220</v>
      </c>
      <c r="J32" s="6">
        <f t="shared" si="6"/>
        <v>341671</v>
      </c>
      <c r="K32" s="9">
        <f t="shared" si="7"/>
        <v>15220</v>
      </c>
      <c r="L32" s="18"/>
    </row>
    <row r="33" spans="1:12" x14ac:dyDescent="0.35">
      <c r="A33" s="3">
        <v>31</v>
      </c>
      <c r="B33" s="6">
        <f>'Lopsided Margins'!B33</f>
        <v>260333</v>
      </c>
      <c r="C33" s="9">
        <f>'Lopsided Margins'!C33</f>
        <v>464375</v>
      </c>
      <c r="D33" s="12">
        <f t="shared" si="0"/>
        <v>724708</v>
      </c>
      <c r="E33" s="6">
        <f t="shared" si="1"/>
        <v>260333</v>
      </c>
      <c r="F33" s="9">
        <f t="shared" si="2"/>
        <v>0</v>
      </c>
      <c r="G33" s="12">
        <f t="shared" si="3"/>
        <v>362354</v>
      </c>
      <c r="H33" s="6">
        <f t="shared" si="4"/>
        <v>0</v>
      </c>
      <c r="I33" s="9">
        <f t="shared" si="5"/>
        <v>102021</v>
      </c>
      <c r="J33" s="6">
        <f t="shared" si="6"/>
        <v>260333</v>
      </c>
      <c r="K33" s="9">
        <f t="shared" si="7"/>
        <v>102021</v>
      </c>
      <c r="L33" s="18"/>
    </row>
    <row r="34" spans="1:12" x14ac:dyDescent="0.35">
      <c r="A34" s="3">
        <v>32</v>
      </c>
      <c r="B34" s="6">
        <f>'Lopsided Margins'!B34</f>
        <v>335406</v>
      </c>
      <c r="C34" s="9">
        <f>'Lopsided Margins'!C34</f>
        <v>327410</v>
      </c>
      <c r="D34" s="12">
        <f t="shared" si="0"/>
        <v>662816</v>
      </c>
      <c r="E34" s="6">
        <f t="shared" si="1"/>
        <v>0</v>
      </c>
      <c r="F34" s="9">
        <f t="shared" si="2"/>
        <v>327410</v>
      </c>
      <c r="G34" s="12">
        <f t="shared" si="3"/>
        <v>331408</v>
      </c>
      <c r="H34" s="6">
        <f t="shared" si="4"/>
        <v>3998</v>
      </c>
      <c r="I34" s="9">
        <f t="shared" si="5"/>
        <v>0</v>
      </c>
      <c r="J34" s="6">
        <f t="shared" si="6"/>
        <v>3998</v>
      </c>
      <c r="K34" s="9">
        <f t="shared" si="7"/>
        <v>327410</v>
      </c>
      <c r="L34" s="18"/>
    </row>
    <row r="35" spans="1:12" x14ac:dyDescent="0.35">
      <c r="A35" s="3">
        <v>33</v>
      </c>
      <c r="B35" s="6">
        <f>'Lopsided Margins'!B35</f>
        <v>235129</v>
      </c>
      <c r="C35" s="9">
        <f>'Lopsided Margins'!C35</f>
        <v>406486</v>
      </c>
      <c r="D35" s="12">
        <f t="shared" si="0"/>
        <v>641615</v>
      </c>
      <c r="E35" s="6">
        <f t="shared" si="1"/>
        <v>235129</v>
      </c>
      <c r="F35" s="9">
        <f t="shared" si="2"/>
        <v>0</v>
      </c>
      <c r="G35" s="12">
        <f t="shared" si="3"/>
        <v>320807.5</v>
      </c>
      <c r="H35" s="6">
        <f t="shared" si="4"/>
        <v>0</v>
      </c>
      <c r="I35" s="9">
        <f t="shared" si="5"/>
        <v>85678.5</v>
      </c>
      <c r="J35" s="6">
        <f t="shared" si="6"/>
        <v>235129</v>
      </c>
      <c r="K35" s="9">
        <f t="shared" si="7"/>
        <v>85678.5</v>
      </c>
      <c r="L35" s="18"/>
    </row>
    <row r="36" spans="1:12" x14ac:dyDescent="0.35">
      <c r="A36" s="3">
        <v>34</v>
      </c>
      <c r="B36" s="6">
        <f>'Lopsided Margins'!B36</f>
        <v>264140</v>
      </c>
      <c r="C36" s="9">
        <f>'Lopsided Margins'!C36</f>
        <v>372592</v>
      </c>
      <c r="D36" s="12">
        <f t="shared" si="0"/>
        <v>636732</v>
      </c>
      <c r="E36" s="6">
        <f t="shared" si="1"/>
        <v>264140</v>
      </c>
      <c r="F36" s="9">
        <f t="shared" si="2"/>
        <v>0</v>
      </c>
      <c r="G36" s="12">
        <f t="shared" si="3"/>
        <v>318366</v>
      </c>
      <c r="H36" s="6">
        <f t="shared" si="4"/>
        <v>0</v>
      </c>
      <c r="I36" s="9">
        <f t="shared" si="5"/>
        <v>54226</v>
      </c>
      <c r="J36" s="6">
        <f t="shared" si="6"/>
        <v>264140</v>
      </c>
      <c r="K36" s="9">
        <f t="shared" si="7"/>
        <v>54226</v>
      </c>
      <c r="L36" s="18"/>
    </row>
    <row r="37" spans="1:12" x14ac:dyDescent="0.35">
      <c r="A37" s="3">
        <v>35</v>
      </c>
      <c r="B37" s="6">
        <f>'Lopsided Margins'!B37</f>
        <v>385927</v>
      </c>
      <c r="C37" s="9">
        <f>'Lopsided Margins'!C37</f>
        <v>332185</v>
      </c>
      <c r="D37" s="12">
        <f t="shared" si="0"/>
        <v>718112</v>
      </c>
      <c r="E37" s="6">
        <f t="shared" si="1"/>
        <v>0</v>
      </c>
      <c r="F37" s="9">
        <f t="shared" si="2"/>
        <v>332185</v>
      </c>
      <c r="G37" s="12">
        <f t="shared" si="3"/>
        <v>359056</v>
      </c>
      <c r="H37" s="6">
        <f t="shared" si="4"/>
        <v>26871</v>
      </c>
      <c r="I37" s="9">
        <f t="shared" si="5"/>
        <v>0</v>
      </c>
      <c r="J37" s="6">
        <f t="shared" si="6"/>
        <v>26871</v>
      </c>
      <c r="K37" s="9">
        <f t="shared" si="7"/>
        <v>332185</v>
      </c>
      <c r="L37" s="18"/>
    </row>
    <row r="38" spans="1:12" x14ac:dyDescent="0.35">
      <c r="A38" s="3">
        <v>36</v>
      </c>
      <c r="B38" s="6">
        <f>'Lopsided Margins'!B38</f>
        <v>287645</v>
      </c>
      <c r="C38" s="9">
        <f>'Lopsided Margins'!C38</f>
        <v>469674</v>
      </c>
      <c r="D38" s="12">
        <f t="shared" si="0"/>
        <v>757319</v>
      </c>
      <c r="E38" s="6">
        <f t="shared" si="1"/>
        <v>287645</v>
      </c>
      <c r="F38" s="9">
        <f t="shared" si="2"/>
        <v>0</v>
      </c>
      <c r="G38" s="12">
        <f t="shared" si="3"/>
        <v>378659.5</v>
      </c>
      <c r="H38" s="6">
        <f t="shared" si="4"/>
        <v>0</v>
      </c>
      <c r="I38" s="9">
        <f t="shared" si="5"/>
        <v>91014.5</v>
      </c>
      <c r="J38" s="6">
        <f t="shared" si="6"/>
        <v>287645</v>
      </c>
      <c r="K38" s="9">
        <f t="shared" si="7"/>
        <v>91014.5</v>
      </c>
      <c r="L38" s="18"/>
    </row>
    <row r="39" spans="1:12" x14ac:dyDescent="0.35">
      <c r="A39" s="3">
        <v>37</v>
      </c>
      <c r="B39" s="6">
        <f>'Lopsided Margins'!B39</f>
        <v>352119</v>
      </c>
      <c r="C39" s="9">
        <f>'Lopsided Margins'!C39</f>
        <v>444633</v>
      </c>
      <c r="D39" s="12">
        <f t="shared" si="0"/>
        <v>796752</v>
      </c>
      <c r="E39" s="6">
        <f t="shared" si="1"/>
        <v>352119</v>
      </c>
      <c r="F39" s="9">
        <f t="shared" si="2"/>
        <v>0</v>
      </c>
      <c r="G39" s="12">
        <f t="shared" si="3"/>
        <v>398376</v>
      </c>
      <c r="H39" s="6">
        <f t="shared" si="4"/>
        <v>0</v>
      </c>
      <c r="I39" s="9">
        <f t="shared" si="5"/>
        <v>46257</v>
      </c>
      <c r="J39" s="6">
        <f t="shared" si="6"/>
        <v>352119</v>
      </c>
      <c r="K39" s="9">
        <f t="shared" si="7"/>
        <v>46257</v>
      </c>
      <c r="L39" s="18"/>
    </row>
    <row r="40" spans="1:12" x14ac:dyDescent="0.35">
      <c r="A40" s="3">
        <v>38</v>
      </c>
      <c r="B40" s="6">
        <f>'Lopsided Margins'!B40</f>
        <v>320157</v>
      </c>
      <c r="C40" s="9">
        <f>'Lopsided Margins'!C40</f>
        <v>380270</v>
      </c>
      <c r="D40" s="12">
        <f t="shared" si="0"/>
        <v>700427</v>
      </c>
      <c r="E40" s="6">
        <f t="shared" si="1"/>
        <v>320157</v>
      </c>
      <c r="F40" s="9">
        <f t="shared" si="2"/>
        <v>0</v>
      </c>
      <c r="G40" s="12">
        <f t="shared" si="3"/>
        <v>350213.5</v>
      </c>
      <c r="H40" s="6">
        <f t="shared" si="4"/>
        <v>0</v>
      </c>
      <c r="I40" s="9">
        <f t="shared" si="5"/>
        <v>30056.5</v>
      </c>
      <c r="J40" s="6">
        <f t="shared" si="6"/>
        <v>320157</v>
      </c>
      <c r="K40" s="9">
        <f t="shared" si="7"/>
        <v>30056.5</v>
      </c>
      <c r="L40" s="18"/>
    </row>
  </sheetData>
  <sheetProtection sheet="1"/>
  <mergeCells count="8">
    <mergeCell ref="M2:M3"/>
    <mergeCell ref="M5:P5"/>
    <mergeCell ref="N6:P6"/>
    <mergeCell ref="N7:P7"/>
    <mergeCell ref="B1:C1"/>
    <mergeCell ref="E1:F1"/>
    <mergeCell ref="H1:I1"/>
    <mergeCell ref="J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"/>
  <sheetViews>
    <sheetView workbookViewId="0">
      <selection activeCell="A2" sqref="A2"/>
    </sheetView>
  </sheetViews>
  <sheetFormatPr defaultColWidth="9.1796875" defaultRowHeight="15.5" x14ac:dyDescent="0.35"/>
  <cols>
    <col min="1" max="1" width="9.453125" style="10" customWidth="1"/>
    <col min="2" max="2" width="10.1796875" style="10" customWidth="1"/>
    <col min="3" max="3" width="7.453125" style="10" customWidth="1"/>
    <col min="4" max="4" width="10.1796875" style="10" customWidth="1"/>
    <col min="5" max="5" width="6.81640625" style="10" customWidth="1"/>
    <col min="6" max="6" width="9.1796875" style="10" bestFit="1"/>
    <col min="7" max="7" width="9.26953125" style="10" customWidth="1"/>
    <col min="8" max="8" width="11" style="10" customWidth="1"/>
    <col min="9" max="9" width="14.54296875" style="10" customWidth="1"/>
    <col min="10" max="10" width="10.54296875" style="10" customWidth="1"/>
    <col min="11" max="11" width="19.453125" style="10" customWidth="1"/>
    <col min="12" max="12" width="9.1796875" style="10" bestFit="1"/>
    <col min="13" max="16384" width="9.1796875" style="10"/>
  </cols>
  <sheetData>
    <row r="1" spans="1:11" ht="16.5" customHeight="1" x14ac:dyDescent="0.35">
      <c r="A1" s="1"/>
      <c r="B1" s="62" t="s">
        <v>23</v>
      </c>
      <c r="C1" s="71"/>
      <c r="D1" s="71"/>
      <c r="E1" s="63"/>
      <c r="H1" s="23" t="s">
        <v>26</v>
      </c>
      <c r="I1" s="23" t="s">
        <v>27</v>
      </c>
      <c r="J1" s="23" t="s">
        <v>28</v>
      </c>
      <c r="K1" s="23" t="s">
        <v>29</v>
      </c>
    </row>
    <row r="2" spans="1:11" ht="16.5" customHeight="1" x14ac:dyDescent="0.35">
      <c r="A2" s="2" t="s">
        <v>0</v>
      </c>
      <c r="B2" s="30" t="s">
        <v>2</v>
      </c>
      <c r="C2" s="50" t="s">
        <v>24</v>
      </c>
      <c r="D2" s="51" t="s">
        <v>3</v>
      </c>
      <c r="E2" s="31" t="s">
        <v>25</v>
      </c>
      <c r="G2" s="21" t="s">
        <v>2</v>
      </c>
      <c r="H2" s="37">
        <f>SUM(B2:B40)/(SUM(B2:B40)+SUM(D2:D40))</f>
        <v>0.52870422200670564</v>
      </c>
      <c r="I2" s="23">
        <f>COUNT('Lopsided Margins'!G2:G40)</f>
        <v>21</v>
      </c>
      <c r="J2" s="36">
        <f>I2/(I2+I3)</f>
        <v>0.55263157894736847</v>
      </c>
      <c r="K2" s="37">
        <f>J2-H2</f>
        <v>2.3927356940662836E-2</v>
      </c>
    </row>
    <row r="3" spans="1:11" ht="16.5" customHeight="1" x14ac:dyDescent="0.35">
      <c r="A3" s="2">
        <v>1</v>
      </c>
      <c r="B3" s="6">
        <f>'Lopsided Margins'!B3</f>
        <v>405076</v>
      </c>
      <c r="C3" s="14">
        <f>'Lopsided Margins'!E3</f>
        <v>0.84047115649956528</v>
      </c>
      <c r="D3" s="9">
        <f>'Lopsided Margins'!C3</f>
        <v>76887</v>
      </c>
      <c r="E3" s="17">
        <f>'Lopsided Margins'!F3</f>
        <v>0.15952884350043467</v>
      </c>
      <c r="G3" s="22" t="s">
        <v>3</v>
      </c>
      <c r="H3" s="37">
        <f>SUM(D2:D40)/(SUM(B2:B40)+SUM(D2:D40))</f>
        <v>0.47129577799329442</v>
      </c>
      <c r="I3" s="23">
        <f>COUNT('Lopsided Margins'!H2:H140)</f>
        <v>17</v>
      </c>
      <c r="J3" s="36">
        <f>I3/(I2+I3)</f>
        <v>0.44736842105263158</v>
      </c>
      <c r="K3" s="37">
        <f>J3-H3</f>
        <v>-2.3927356940662836E-2</v>
      </c>
    </row>
    <row r="4" spans="1:11" x14ac:dyDescent="0.35">
      <c r="A4" s="3">
        <v>2</v>
      </c>
      <c r="B4" s="6">
        <f>'Lopsided Margins'!B4</f>
        <v>334905</v>
      </c>
      <c r="C4" s="14">
        <f>'Lopsided Margins'!E4</f>
        <v>0.63511253214391372</v>
      </c>
      <c r="D4" s="9">
        <f>'Lopsided Margins'!C4</f>
        <v>192411</v>
      </c>
      <c r="E4" s="17">
        <f>'Lopsided Margins'!F4</f>
        <v>0.36488746785608628</v>
      </c>
    </row>
    <row r="5" spans="1:11" x14ac:dyDescent="0.35">
      <c r="A5" s="3">
        <v>3</v>
      </c>
      <c r="B5" s="6">
        <f>'Lopsided Margins'!B5</f>
        <v>485030</v>
      </c>
      <c r="C5" s="14">
        <f>'Lopsided Margins'!E5</f>
        <v>0.96225992107972769</v>
      </c>
      <c r="D5" s="9">
        <f>'Lopsided Margins'!C5</f>
        <v>19023</v>
      </c>
      <c r="E5" s="17">
        <f>'Lopsided Margins'!F5</f>
        <v>3.7740078920272271E-2</v>
      </c>
    </row>
    <row r="6" spans="1:11" x14ac:dyDescent="0.35">
      <c r="A6" s="3">
        <v>4</v>
      </c>
      <c r="B6" s="6">
        <f>'Lopsided Margins'!B6</f>
        <v>366478</v>
      </c>
      <c r="C6" s="14">
        <f>'Lopsided Margins'!E6</f>
        <v>0.56707341604488581</v>
      </c>
      <c r="D6" s="9">
        <f>'Lopsided Margins'!C6</f>
        <v>279784</v>
      </c>
      <c r="E6" s="17">
        <f>'Lopsided Margins'!F6</f>
        <v>0.43292658395511419</v>
      </c>
    </row>
    <row r="7" spans="1:11" x14ac:dyDescent="0.35">
      <c r="A7" s="3">
        <v>5</v>
      </c>
      <c r="B7" s="6">
        <f>'Lopsided Margins'!B7</f>
        <v>397545</v>
      </c>
      <c r="C7" s="14">
        <f>'Lopsided Margins'!E7</f>
        <v>0.61325309754171187</v>
      </c>
      <c r="D7" s="9">
        <f>'Lopsided Margins'!C7</f>
        <v>250711</v>
      </c>
      <c r="E7" s="17">
        <f>'Lopsided Margins'!F7</f>
        <v>0.38674690245828808</v>
      </c>
    </row>
    <row r="8" spans="1:11" x14ac:dyDescent="0.35">
      <c r="A8" s="3">
        <v>6</v>
      </c>
      <c r="B8" s="6">
        <f>'Lopsided Margins'!B8</f>
        <v>549110</v>
      </c>
      <c r="C8" s="14">
        <f>'Lopsided Margins'!E8</f>
        <v>0.92111840626436337</v>
      </c>
      <c r="D8" s="9">
        <f>'Lopsided Margins'!C8</f>
        <v>47024</v>
      </c>
      <c r="E8" s="17">
        <f>'Lopsided Margins'!F8</f>
        <v>7.8881593735636621E-2</v>
      </c>
    </row>
    <row r="9" spans="1:11" x14ac:dyDescent="0.35">
      <c r="A9" s="3">
        <v>7</v>
      </c>
      <c r="B9" s="6">
        <f>'Lopsided Margins'!B9</f>
        <v>444491</v>
      </c>
      <c r="C9" s="14">
        <f>'Lopsided Margins'!E9</f>
        <v>0.60814035260541088</v>
      </c>
      <c r="D9" s="9">
        <f>'Lopsided Margins'!C9</f>
        <v>286411</v>
      </c>
      <c r="E9" s="17">
        <f>'Lopsided Margins'!F9</f>
        <v>0.39185964739458917</v>
      </c>
    </row>
    <row r="10" spans="1:11" x14ac:dyDescent="0.35">
      <c r="A10" s="3">
        <v>8</v>
      </c>
      <c r="B10" s="6">
        <f>'Lopsided Margins'!B10</f>
        <v>568383</v>
      </c>
      <c r="C10" s="14">
        <f>'Lopsided Margins'!E10</f>
        <v>0.70075835565906419</v>
      </c>
      <c r="D10" s="9">
        <f>'Lopsided Margins'!C10</f>
        <v>242714</v>
      </c>
      <c r="E10" s="17">
        <f>'Lopsided Margins'!F10</f>
        <v>0.29924164434093581</v>
      </c>
    </row>
    <row r="11" spans="1:11" x14ac:dyDescent="0.35">
      <c r="A11" s="3">
        <v>9</v>
      </c>
      <c r="B11" s="6">
        <f>'Lopsided Margins'!B11</f>
        <v>335396</v>
      </c>
      <c r="C11" s="14">
        <f>'Lopsided Margins'!E11</f>
        <v>0.4898537431757039</v>
      </c>
      <c r="D11" s="9">
        <f>'Lopsided Margins'!C11</f>
        <v>349290</v>
      </c>
      <c r="E11" s="17">
        <f>'Lopsided Margins'!F11</f>
        <v>0.51014625682429615</v>
      </c>
    </row>
    <row r="12" spans="1:11" x14ac:dyDescent="0.35">
      <c r="A12" s="3">
        <v>10</v>
      </c>
      <c r="B12" s="6">
        <f>'Lopsided Margins'!B12</f>
        <v>385883</v>
      </c>
      <c r="C12" s="14">
        <f>'Lopsided Margins'!E12</f>
        <v>0.63197553873415901</v>
      </c>
      <c r="D12" s="9">
        <f>'Lopsided Margins'!C12</f>
        <v>224715</v>
      </c>
      <c r="E12" s="17">
        <f>'Lopsided Margins'!F12</f>
        <v>0.36802446126584104</v>
      </c>
    </row>
    <row r="13" spans="1:11" x14ac:dyDescent="0.35">
      <c r="A13" s="3">
        <v>11</v>
      </c>
      <c r="B13" s="6">
        <f>'Lopsided Margins'!B13</f>
        <v>338581</v>
      </c>
      <c r="C13" s="14">
        <f>'Lopsided Margins'!E13</f>
        <v>0.50137716162546531</v>
      </c>
      <c r="D13" s="9">
        <f>'Lopsided Margins'!C13</f>
        <v>336721</v>
      </c>
      <c r="E13" s="17">
        <f>'Lopsided Margins'!F13</f>
        <v>0.49862283837453464</v>
      </c>
    </row>
    <row r="14" spans="1:11" x14ac:dyDescent="0.35">
      <c r="A14" s="3">
        <v>12</v>
      </c>
      <c r="B14" s="6">
        <f>'Lopsided Margins'!B14</f>
        <v>377442</v>
      </c>
      <c r="C14" s="14">
        <f>'Lopsided Margins'!E14</f>
        <v>0.50084127725525995</v>
      </c>
      <c r="D14" s="9">
        <f>'Lopsided Margins'!C14</f>
        <v>376174</v>
      </c>
      <c r="E14" s="17">
        <f>'Lopsided Margins'!F14</f>
        <v>0.49915872274474005</v>
      </c>
    </row>
    <row r="15" spans="1:11" x14ac:dyDescent="0.35">
      <c r="A15" s="3">
        <v>13</v>
      </c>
      <c r="B15" s="6">
        <f>'Lopsided Margins'!B15</f>
        <v>446752</v>
      </c>
      <c r="C15" s="14">
        <f>'Lopsided Margins'!E15</f>
        <v>0.54999550649219542</v>
      </c>
      <c r="D15" s="9">
        <f>'Lopsided Margins'!C15</f>
        <v>365531</v>
      </c>
      <c r="E15" s="17">
        <f>'Lopsided Margins'!F15</f>
        <v>0.45000449350780453</v>
      </c>
    </row>
    <row r="16" spans="1:11" x14ac:dyDescent="0.35">
      <c r="A16" s="3">
        <v>14</v>
      </c>
      <c r="B16" s="6">
        <f>'Lopsided Margins'!B16</f>
        <v>400639</v>
      </c>
      <c r="C16" s="14">
        <f>'Lopsided Margins'!E16</f>
        <v>0.55978231254497313</v>
      </c>
      <c r="D16" s="9">
        <f>'Lopsided Margins'!C16</f>
        <v>315066</v>
      </c>
      <c r="E16" s="17">
        <f>'Lopsided Margins'!F16</f>
        <v>0.44021768745502687</v>
      </c>
    </row>
    <row r="17" spans="1:5" x14ac:dyDescent="0.35">
      <c r="A17" s="3">
        <v>15</v>
      </c>
      <c r="B17" s="6">
        <f>'Lopsided Margins'!B17</f>
        <v>510924</v>
      </c>
      <c r="C17" s="14">
        <f>'Lopsided Margins'!E17</f>
        <v>0.71750322292532087</v>
      </c>
      <c r="D17" s="9">
        <f>'Lopsided Margins'!C17</f>
        <v>201162</v>
      </c>
      <c r="E17" s="17">
        <f>'Lopsided Margins'!F17</f>
        <v>0.28249677707467918</v>
      </c>
    </row>
    <row r="18" spans="1:5" x14ac:dyDescent="0.35">
      <c r="A18" s="3">
        <v>16</v>
      </c>
      <c r="B18" s="6">
        <f>'Lopsided Margins'!B18</f>
        <v>279425</v>
      </c>
      <c r="C18" s="14">
        <f>'Lopsided Margins'!E18</f>
        <v>0.41785177010339186</v>
      </c>
      <c r="D18" s="9">
        <f>'Lopsided Margins'!C18</f>
        <v>389293</v>
      </c>
      <c r="E18" s="17">
        <f>'Lopsided Margins'!F18</f>
        <v>0.58214822989660808</v>
      </c>
    </row>
    <row r="19" spans="1:5" x14ac:dyDescent="0.35">
      <c r="A19" s="3">
        <v>17</v>
      </c>
      <c r="B19" s="6">
        <f>'Lopsided Margins'!B19</f>
        <v>232868</v>
      </c>
      <c r="C19" s="14">
        <f>'Lopsided Margins'!E19</f>
        <v>0.38567075190460415</v>
      </c>
      <c r="D19" s="9">
        <f>'Lopsided Margins'!C19</f>
        <v>370932</v>
      </c>
      <c r="E19" s="17">
        <f>'Lopsided Margins'!F19</f>
        <v>0.6143292480953958</v>
      </c>
    </row>
    <row r="20" spans="1:5" x14ac:dyDescent="0.35">
      <c r="A20" s="3">
        <v>18</v>
      </c>
      <c r="B20" s="6">
        <f>'Lopsided Margins'!B20</f>
        <v>273155</v>
      </c>
      <c r="C20" s="14">
        <f>'Lopsided Margins'!E20</f>
        <v>0.40939515838948703</v>
      </c>
      <c r="D20" s="9">
        <f>'Lopsided Margins'!C20</f>
        <v>394061</v>
      </c>
      <c r="E20" s="17">
        <f>'Lopsided Margins'!F20</f>
        <v>0.59060484161051297</v>
      </c>
    </row>
    <row r="21" spans="1:5" x14ac:dyDescent="0.35">
      <c r="A21" s="3">
        <v>19</v>
      </c>
      <c r="B21" s="6">
        <f>'Lopsided Margins'!B21</f>
        <v>403682</v>
      </c>
      <c r="C21" s="14">
        <f>'Lopsided Margins'!E21</f>
        <v>0.5767462460531767</v>
      </c>
      <c r="D21" s="9">
        <f>'Lopsided Margins'!C21</f>
        <v>296248</v>
      </c>
      <c r="E21" s="17">
        <f>'Lopsided Margins'!F21</f>
        <v>0.42325375394682324</v>
      </c>
    </row>
    <row r="22" spans="1:5" x14ac:dyDescent="0.35">
      <c r="A22" s="3">
        <v>20</v>
      </c>
      <c r="B22" s="6">
        <f>'Lopsided Margins'!B22</f>
        <v>273901</v>
      </c>
      <c r="C22" s="14">
        <f>'Lopsided Margins'!E22</f>
        <v>0.41671256218716246</v>
      </c>
      <c r="D22" s="9">
        <f>'Lopsided Margins'!C22</f>
        <v>383389</v>
      </c>
      <c r="E22" s="17">
        <f>'Lopsided Margins'!F22</f>
        <v>0.58328743781283754</v>
      </c>
    </row>
    <row r="23" spans="1:5" x14ac:dyDescent="0.35">
      <c r="A23" s="3">
        <v>21</v>
      </c>
      <c r="B23" s="6">
        <f>'Lopsided Margins'!B23</f>
        <v>406602</v>
      </c>
      <c r="C23" s="14">
        <f>'Lopsided Margins'!E23</f>
        <v>0.58936965587417178</v>
      </c>
      <c r="D23" s="9">
        <f>'Lopsided Margins'!C23</f>
        <v>283291</v>
      </c>
      <c r="E23" s="17">
        <f>'Lopsided Margins'!F23</f>
        <v>0.41063034412582822</v>
      </c>
    </row>
    <row r="24" spans="1:5" x14ac:dyDescent="0.35">
      <c r="A24" s="3">
        <v>22</v>
      </c>
      <c r="B24" s="6">
        <f>'Lopsided Margins'!B24</f>
        <v>304826</v>
      </c>
      <c r="C24" s="14">
        <f>'Lopsided Margins'!E24</f>
        <v>0.39547012561073386</v>
      </c>
      <c r="D24" s="9">
        <f>'Lopsided Margins'!C24</f>
        <v>465968</v>
      </c>
      <c r="E24" s="17">
        <f>'Lopsided Margins'!F24</f>
        <v>0.60452987438926609</v>
      </c>
    </row>
    <row r="25" spans="1:5" x14ac:dyDescent="0.35">
      <c r="A25" s="3">
        <v>23</v>
      </c>
      <c r="B25" s="6">
        <f>'Lopsided Margins'!B25</f>
        <v>326334</v>
      </c>
      <c r="C25" s="14">
        <f>'Lopsided Margins'!E25</f>
        <v>0.43228199388006516</v>
      </c>
      <c r="D25" s="9">
        <f>'Lopsided Margins'!C25</f>
        <v>428576</v>
      </c>
      <c r="E25" s="17">
        <f>'Lopsided Margins'!F25</f>
        <v>0.56771800611993484</v>
      </c>
    </row>
    <row r="26" spans="1:5" x14ac:dyDescent="0.35">
      <c r="A26" s="3">
        <v>24</v>
      </c>
      <c r="B26" s="6">
        <f>'Lopsided Margins'!B26</f>
        <v>284234</v>
      </c>
      <c r="C26" s="14">
        <f>'Lopsided Margins'!E26</f>
        <v>0.37696816976127323</v>
      </c>
      <c r="D26" s="9">
        <f>'Lopsided Margins'!C26</f>
        <v>469766</v>
      </c>
      <c r="E26" s="17">
        <f>'Lopsided Margins'!F26</f>
        <v>0.62303183023872677</v>
      </c>
    </row>
    <row r="27" spans="1:5" x14ac:dyDescent="0.35">
      <c r="A27" s="3">
        <v>25</v>
      </c>
      <c r="B27" s="6">
        <f>'Lopsided Margins'!B27</f>
        <v>266033</v>
      </c>
      <c r="C27" s="14">
        <f>'Lopsided Margins'!E27</f>
        <v>0.39104845312483921</v>
      </c>
      <c r="D27" s="9">
        <f>'Lopsided Margins'!C27</f>
        <v>414274</v>
      </c>
      <c r="E27" s="17">
        <f>'Lopsided Margins'!F27</f>
        <v>0.60895154687516073</v>
      </c>
    </row>
    <row r="28" spans="1:5" x14ac:dyDescent="0.35">
      <c r="A28" s="3">
        <v>26</v>
      </c>
      <c r="B28" s="6">
        <f>'Lopsided Margins'!B28</f>
        <v>320050</v>
      </c>
      <c r="C28" s="14">
        <f>'Lopsided Margins'!E28</f>
        <v>0.44660985374416884</v>
      </c>
      <c r="D28" s="9">
        <f>'Lopsided Margins'!C28</f>
        <v>396571</v>
      </c>
      <c r="E28" s="17">
        <f>'Lopsided Margins'!F28</f>
        <v>0.55339014625583116</v>
      </c>
    </row>
    <row r="29" spans="1:5" x14ac:dyDescent="0.35">
      <c r="A29" s="3">
        <v>27</v>
      </c>
      <c r="B29" s="6">
        <f>'Lopsided Margins'!B29</f>
        <v>430316</v>
      </c>
      <c r="C29" s="14">
        <f>'Lopsided Margins'!E29</f>
        <v>0.66129820474125345</v>
      </c>
      <c r="D29" s="9">
        <f>'Lopsided Margins'!C29</f>
        <v>220398</v>
      </c>
      <c r="E29" s="17">
        <f>'Lopsided Margins'!F29</f>
        <v>0.33870179525874655</v>
      </c>
    </row>
    <row r="30" spans="1:5" x14ac:dyDescent="0.35">
      <c r="A30" s="3">
        <v>28</v>
      </c>
      <c r="B30" s="6">
        <f>'Lopsided Margins'!B30</f>
        <v>386600</v>
      </c>
      <c r="C30" s="14">
        <f>'Lopsided Margins'!E30</f>
        <v>0.56314721507241816</v>
      </c>
      <c r="D30" s="9">
        <f>'Lopsided Margins'!C30</f>
        <v>299899</v>
      </c>
      <c r="E30" s="17">
        <f>'Lopsided Margins'!F30</f>
        <v>0.43685278492758184</v>
      </c>
    </row>
    <row r="31" spans="1:5" x14ac:dyDescent="0.35">
      <c r="A31" s="3">
        <v>29</v>
      </c>
      <c r="B31" s="6">
        <f>'Lopsided Margins'!B31</f>
        <v>349832</v>
      </c>
      <c r="C31" s="14">
        <f>'Lopsided Margins'!E31</f>
        <v>0.59615279746973493</v>
      </c>
      <c r="D31" s="9">
        <f>'Lopsided Margins'!C31</f>
        <v>236984</v>
      </c>
      <c r="E31" s="17">
        <f>'Lopsided Margins'!F31</f>
        <v>0.40384720253026501</v>
      </c>
    </row>
    <row r="32" spans="1:5" x14ac:dyDescent="0.35">
      <c r="A32" s="3">
        <v>30</v>
      </c>
      <c r="B32" s="6">
        <f>'Lopsided Margins'!B32</f>
        <v>341671</v>
      </c>
      <c r="C32" s="14">
        <f>'Lopsided Margins'!E32</f>
        <v>0.47867696299430357</v>
      </c>
      <c r="D32" s="9">
        <f>'Lopsided Margins'!C32</f>
        <v>372111</v>
      </c>
      <c r="E32" s="17">
        <f>'Lopsided Margins'!F32</f>
        <v>0.52132303700569638</v>
      </c>
    </row>
    <row r="33" spans="1:5" x14ac:dyDescent="0.35">
      <c r="A33" s="3">
        <v>31</v>
      </c>
      <c r="B33" s="6">
        <f>'Lopsided Margins'!B33</f>
        <v>260333</v>
      </c>
      <c r="C33" s="14">
        <f>'Lopsided Margins'!E33</f>
        <v>0.35922468083697157</v>
      </c>
      <c r="D33" s="9">
        <f>'Lopsided Margins'!C33</f>
        <v>464375</v>
      </c>
      <c r="E33" s="17">
        <f>'Lopsided Margins'!F33</f>
        <v>0.64077531916302843</v>
      </c>
    </row>
    <row r="34" spans="1:5" x14ac:dyDescent="0.35">
      <c r="A34" s="3">
        <v>32</v>
      </c>
      <c r="B34" s="6">
        <f>'Lopsided Margins'!B34</f>
        <v>335406</v>
      </c>
      <c r="C34" s="14">
        <f>'Lopsided Margins'!E34</f>
        <v>0.5060318399073046</v>
      </c>
      <c r="D34" s="9">
        <f>'Lopsided Margins'!C34</f>
        <v>327410</v>
      </c>
      <c r="E34" s="17">
        <f>'Lopsided Margins'!F34</f>
        <v>0.4939681600926954</v>
      </c>
    </row>
    <row r="35" spans="1:5" x14ac:dyDescent="0.35">
      <c r="A35" s="3">
        <v>33</v>
      </c>
      <c r="B35" s="6">
        <f>'Lopsided Margins'!B35</f>
        <v>235129</v>
      </c>
      <c r="C35" s="14">
        <f>'Lopsided Margins'!E35</f>
        <v>0.36646431271089358</v>
      </c>
      <c r="D35" s="9">
        <f>'Lopsided Margins'!C35</f>
        <v>406486</v>
      </c>
      <c r="E35" s="17">
        <f>'Lopsided Margins'!F35</f>
        <v>0.63353568728910636</v>
      </c>
    </row>
    <row r="36" spans="1:5" x14ac:dyDescent="0.35">
      <c r="A36" s="3">
        <v>34</v>
      </c>
      <c r="B36" s="6">
        <f>'Lopsided Margins'!B36</f>
        <v>264140</v>
      </c>
      <c r="C36" s="14">
        <f>'Lopsided Margins'!E36</f>
        <v>0.41483701148992042</v>
      </c>
      <c r="D36" s="9">
        <f>'Lopsided Margins'!C36</f>
        <v>372592</v>
      </c>
      <c r="E36" s="17">
        <f>'Lopsided Margins'!F36</f>
        <v>0.58516298851007964</v>
      </c>
    </row>
    <row r="37" spans="1:5" x14ac:dyDescent="0.35">
      <c r="A37" s="3">
        <v>35</v>
      </c>
      <c r="B37" s="6">
        <f>'Lopsided Margins'!B37</f>
        <v>385927</v>
      </c>
      <c r="C37" s="14">
        <f>'Lopsided Margins'!E37</f>
        <v>0.53741895414642837</v>
      </c>
      <c r="D37" s="9">
        <f>'Lopsided Margins'!C37</f>
        <v>332185</v>
      </c>
      <c r="E37" s="17">
        <f>'Lopsided Margins'!F37</f>
        <v>0.46258104585357157</v>
      </c>
    </row>
    <row r="38" spans="1:5" x14ac:dyDescent="0.35">
      <c r="A38" s="3">
        <v>36</v>
      </c>
      <c r="B38" s="6">
        <f>'Lopsided Margins'!B38</f>
        <v>287645</v>
      </c>
      <c r="C38" s="14">
        <f>'Lopsided Margins'!E38</f>
        <v>0.37982012863799797</v>
      </c>
      <c r="D38" s="9">
        <f>'Lopsided Margins'!C38</f>
        <v>469674</v>
      </c>
      <c r="E38" s="17">
        <f>'Lopsided Margins'!F38</f>
        <v>0.62017987136200203</v>
      </c>
    </row>
    <row r="39" spans="1:5" x14ac:dyDescent="0.35">
      <c r="A39" s="3">
        <v>37</v>
      </c>
      <c r="B39" s="6">
        <f>'Lopsided Margins'!B39</f>
        <v>352119</v>
      </c>
      <c r="C39" s="14">
        <f>'Lopsided Margins'!E39</f>
        <v>0.44194303873727331</v>
      </c>
      <c r="D39" s="9">
        <f>'Lopsided Margins'!C39</f>
        <v>444633</v>
      </c>
      <c r="E39" s="17">
        <f>'Lopsided Margins'!F39</f>
        <v>0.55805696126272664</v>
      </c>
    </row>
    <row r="40" spans="1:5" x14ac:dyDescent="0.35">
      <c r="A40" s="3">
        <v>38</v>
      </c>
      <c r="B40" s="6">
        <f>'Lopsided Margins'!B40</f>
        <v>320157</v>
      </c>
      <c r="C40" s="14">
        <f>'Lopsided Margins'!E40</f>
        <v>0.45708831898256347</v>
      </c>
      <c r="D40" s="9">
        <f>'Lopsided Margins'!C40</f>
        <v>380270</v>
      </c>
      <c r="E40" s="17">
        <f>'Lopsided Margins'!F40</f>
        <v>0.54291168101743648</v>
      </c>
    </row>
  </sheetData>
  <sheetProtection sheet="1"/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Lopsided Margins</vt:lpstr>
      <vt:lpstr>Mean-Median Difference</vt:lpstr>
      <vt:lpstr>Efficiency Gap</vt:lpstr>
      <vt:lpstr>Seats Votes Ratio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092320</dc:creator>
  <cp:lastModifiedBy>Ryan Taylor</cp:lastModifiedBy>
  <dcterms:created xsi:type="dcterms:W3CDTF">2024-05-02T21:32:41Z</dcterms:created>
  <dcterms:modified xsi:type="dcterms:W3CDTF">2024-05-09T17:58:41Z</dcterms:modified>
</cp:coreProperties>
</file>